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9420" tabRatio="370" activeTab="0"/>
  </bookViews>
  <sheets>
    <sheet name="สรุป รวมสาขา" sheetId="15" r:id="rId1"/>
    <sheet name="ปะหน้าใหม่" sheetId="29" r:id="rId2"/>
    <sheet name="เอกสารแนบ" sheetId="28" r:id="rId3"/>
  </sheets>
  <definedNames>
    <definedName name="_xlnm.Print_Area" localSheetId="0">'สรุป รวมสาขา'!$A$1:$DX$28</definedName>
    <definedName name="_xlnm.Print_Area" localSheetId="2">'เอกสารแนบ'!$A$1:$D$97</definedName>
    <definedName name="_xlnm.Print_Titles" localSheetId="0">'สรุป รวมสาขา'!$A:$B,'สรุป รวมสาขา'!$4:$5</definedName>
    <definedName name="_xlnm.Print_Titles" localSheetId="2">'เอกสารแนบ'!$2:$2</definedName>
  </definedNames>
  <calcPr fullCalcOnLoad="1"/>
</workbook>
</file>

<file path=xl/sharedStrings.xml><?xml version="1.0" encoding="utf-8"?>
<sst xmlns="http://schemas.openxmlformats.org/spreadsheetml/2006/main" count="569" uniqueCount="194">
  <si>
    <t>ข้อที่</t>
  </si>
  <si>
    <t>ข้อมูลพื้นฐานประกอบตัวบ่งชี้</t>
  </si>
  <si>
    <t>จำนวนบัณฑิตระดับปริญญาตรีที่ตอบแบบสอบถามเรื่องการมีงานทำ</t>
  </si>
  <si>
    <t>จำนวนผู้สำเร็จการศึกษาระดับปริญญาตรีที่ได้งานทำหรือประกอบอาชีพอิสระภายในระยะเวลา 1 ปี</t>
  </si>
  <si>
    <t>จำนวนผู้สำเร็จการศึกษาระดับปริญญาตรีที่ได้งานทำระยะเวลามากกว่า 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</si>
  <si>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</si>
  <si>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</si>
  <si>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จำนวนผู้สำเร็จการศึกษาระดับปริญญาตรีที่มีงานทำก่อนเข้าศึกษา</t>
  </si>
  <si>
    <t>จำนวนผู้สำเร็จการศึกษาระดับปริญญาตรีที่ศึกษาต่อระดับบัณฑิตศึกษา</t>
  </si>
  <si>
    <t>จำนวนบัณฑิตระดับปริญญาตรีที่ยังไม่มีงานทำ</t>
  </si>
  <si>
    <t>เงินเดือนหรือรายได้ต่อเดือนของผู้สำเร็จการศึกษาระดับปริญญาตรีที่ได้งานทำหรือประกอบอาชีพอิสระ ภายใน 1 ปี (บาท)</t>
  </si>
  <si>
    <t>จำนวนผู้สำเร็จการศึกษาระดับปริญญาตรีที่ได้งานทำหรือประกอบอาชีพอิสระภายใน 1 ปี (ข้อ 2.1)</t>
  </si>
  <si>
    <t>ร้อยละของผู้สำเร็จการศึกษาระดับปริญญาตรีที่ได้งานทำหรือประกอบอาชีพอิสระภายใน 1 ปี (ข้อ 5 / ข้อ 4 x 100)</t>
  </si>
  <si>
    <t>คะแนนตามเกณฑ์ ข้อ 6</t>
  </si>
  <si>
    <t>เงินเดือนเฉลี่ยที่เป็นไปตามเกณฑ์ของผู้สำเร็จการศึกษาระดับปริญญาตรีที่ได้งานทำหรือประกอบอาชีพอิสระภายในระยะเวลา 1 ปี</t>
  </si>
  <si>
    <t>จำนวนผู้สำเร็จการศึกษาระดับปริญญาตรีที่ได้งานทำหรือประกอบอาชีพอิสระภายในระยะเวลา 1 ปี ที่เงินเดือนเป็นไปตามเกณฑ์ (มากกว่า 15,000 บาท)</t>
  </si>
  <si>
    <t>ร้อยละของผู้สำเร็จการศึกษาระดับปริญญาตรีที่ได้งานทำหรือประกอบอาชีพอิสระภายในระยะเวลา 1 ปี ที่เงินเดือนเป็นไปตามเกณฑ์</t>
  </si>
  <si>
    <t>3.1.2</t>
  </si>
  <si>
    <t>(2) คะแนนตามเกณฑ์</t>
  </si>
  <si>
    <t>3.1.4</t>
  </si>
  <si>
    <t>(2) จำนวนผู้สำเร็จการศึกษา</t>
  </si>
  <si>
    <t>(3) คะแนนตามเกณฑ์</t>
  </si>
  <si>
    <t>การจัดการท่องเที่ยว (หลักสูตรนานาชาติ)</t>
  </si>
  <si>
    <t>คหกรรมศาสตร์</t>
  </si>
  <si>
    <t>สถิติประยุกต์ (การจัดการคุณภาพ)</t>
  </si>
  <si>
    <t>สถิติประยุกต์ (การจัดการเทคโนโลยีสารสนเทศ)</t>
  </si>
  <si>
    <t>สถิติประยุกต์ (สถิติธุรกิจการเงิน)</t>
  </si>
  <si>
    <t>อุตสาหกรรมอาหารและการบริการ</t>
  </si>
  <si>
    <t>การสื่อสารผ่านสื่อใหม่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</si>
  <si>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</si>
  <si>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</si>
  <si>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</si>
  <si>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</si>
  <si>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(ธุรกิจนำเที่ยว)</t>
  </si>
  <si>
    <t>การออกแบบกราฟิกและมัลติมีเดีย</t>
  </si>
  <si>
    <t>ออกแบบกราฟิกและมัลติมีเดีย</t>
  </si>
  <si>
    <t>การออกแบบ (การออกแบบนิเทศศิลป์)</t>
  </si>
  <si>
    <t>การออกแบบ (การออกแบบเครื่องแต่งกาย)</t>
  </si>
  <si>
    <t>การออกแบบนิเทศศิลป์</t>
  </si>
  <si>
    <t>การออกแบบผลิตภัณฑ์หัตถกรรม</t>
  </si>
  <si>
    <t>การออกแบบเครื่องแต่งกาย</t>
  </si>
  <si>
    <t>ระดับมหาวิทยาลัย</t>
  </si>
  <si>
    <t>ลำดับ</t>
  </si>
  <si>
    <t>หน่วยงาน</t>
  </si>
  <si>
    <t>หลักสูตร</t>
  </si>
  <si>
    <t>ภาพรวม</t>
  </si>
  <si>
    <t>ผ่าน</t>
  </si>
  <si>
    <t>ไม่ผ่าน</t>
  </si>
  <si>
    <t>คณะครุศาสตร์</t>
  </si>
  <si>
    <t>P</t>
  </si>
  <si>
    <t>O</t>
  </si>
  <si>
    <t>รายละเอียดตามเอกสารแนบ</t>
  </si>
  <si>
    <t>คณะวิทยาศาสตร์</t>
  </si>
  <si>
    <t>คณะมนุษยศสาตร์ฯ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</si>
  <si>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</si>
  <si>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</si>
  <si>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</si>
  <si>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วิทยาลัยนวัตกรรมฯ</t>
  </si>
  <si>
    <t>วิทยาลัยนานาชาติ</t>
  </si>
  <si>
    <t>วิทยาลัยพยาบาล</t>
  </si>
  <si>
    <t>วิทยาลัยสหเวชศาสตร์</t>
  </si>
  <si>
    <t>วิทยาลัยโลจิสติกส์</t>
  </si>
  <si>
    <t>รวม</t>
  </si>
  <si>
    <t>คณะมนุษยศาสตร์และสังคมศาสตร์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</si>
  <si>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</si>
  <si>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</si>
  <si>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วิทยาลัยโลจิสติกส์และซัพพลายเชน</t>
  </si>
  <si>
    <t>คณะวิทยาศาสตร์และเทคโนโลยี</t>
  </si>
  <si>
    <t>แขนงการจัดการทางวัฒนธรรม</t>
  </si>
  <si>
    <t>แขนงการจัดการพัฒนาสังคม</t>
  </si>
  <si>
    <t>แขนงระบบสารสนเทศเพื่อการจัดการ</t>
  </si>
  <si>
    <t>แขนงสารสนเทศศึกษา</t>
  </si>
  <si>
    <t>แขนงการปกครองท้องถิ่น</t>
  </si>
  <si>
    <t>แขนงการบริหารรัฐกิจ</t>
  </si>
  <si>
    <t>แขนงการจัดการธุรกิจบริการ</t>
  </si>
  <si>
    <t>แขนงการตลาด</t>
  </si>
  <si>
    <t>แขนงการบริหารทรัพยากรมนุษย์</t>
  </si>
  <si>
    <t>แขนงการประกอบการธุรกิจ</t>
  </si>
  <si>
    <t>แขนงการเงินการธนาคาร</t>
  </si>
  <si>
    <t>แขนงธุรกิจระหว่างประเทศ</t>
  </si>
  <si>
    <t xml:space="preserve">การแพร่ภาพและเสียงผ่านสื่อใหม่
</t>
  </si>
  <si>
    <t>แขนงการสื่อสารผ่านสื่อใหม่
(รวมการสื่อสารฯ กับการพร่ภาพฯ)</t>
  </si>
  <si>
    <t>แขนงการประชาสัมพันธ์และการสื่อสารองค์กร</t>
  </si>
  <si>
    <t>แขนงภาพยนตร์</t>
  </si>
  <si>
    <t>แขนงการโฆษณาและสื่อสารการตลาด</t>
  </si>
  <si>
    <t>แขนงภาพเคลื่อนไหวและสื่อผสม</t>
  </si>
  <si>
    <t>แขนงวารสารสนเทศ</t>
  </si>
  <si>
    <t>แขนงวิทยุกระจายเสียง</t>
  </si>
  <si>
    <t>แขนงวิทยุโทรทัศน์</t>
  </si>
  <si>
    <t>อุตสาหกรรมท่องเที่ยว (หลักสูตรนานาชาติ)
รวมกับหลักสูตรการจัดการท่องเที่ยว</t>
  </si>
  <si>
    <t>แขนงการจัดการโรงแรม (หลักสูตรนานาชาติ)</t>
  </si>
  <si>
    <t>แขนงธุรกิจภัตตาคาร (หลักสูตรนานาชาติ)</t>
  </si>
  <si>
    <t>แขนงการดูแลเด็กเล็ก</t>
  </si>
  <si>
    <t>แขนงการดูแลสุขภาพและความงาม</t>
  </si>
  <si>
    <t>แขนงการจัดการธุรกิจค้าปลีก</t>
  </si>
  <si>
    <t>แขนงธุรกิจพาณิชยนาวี</t>
  </si>
  <si>
    <t>แขนงนาฏศิลป์ไทย</t>
  </si>
  <si>
    <t>แขนงศิลปะการละคร</t>
  </si>
  <si>
    <t>แขนงการออกแบบสิ่งพิมพ์</t>
  </si>
  <si>
    <t>แขนงเทคโนโลยีการพิมพ์</t>
  </si>
  <si>
    <t>แขนงเทคโนโลยีอิเล็กทรอนิกส์</t>
  </si>
  <si>
    <t>แขนงเทคโนโลยีไฟฟ้าอุตสาหกรรม</t>
  </si>
  <si>
    <t>จำนวนบัณฑิตระดับปริญญาตรีที่สำเร็จการศึกษาทั้งหมดทั้งหมด (ที่จัดเก็บข้อมูล สำหรับ สมศ.1)</t>
  </si>
  <si>
    <t>ร้อยละของบัณฑิตที่เข้าตอบแบบสอบถาม</t>
  </si>
  <si>
    <r>
      <t>หมายเหตุ</t>
    </r>
    <r>
      <rPr>
        <i/>
        <sz val="11"/>
        <color indexed="8"/>
        <rFont val="Tahoma"/>
        <family val="2"/>
      </rPr>
      <t xml:space="preserve"> : การคำนวณเงินเดือนหรือรายได้ต่อเดือนของผู้สำเร็จการศึกษาที่ได้งานทำหรือประกอบอาชีพอิสระ คิดจากเงินเดือนของทุกคน หารด้วยจำนวนคน</t>
    </r>
  </si>
  <si>
    <t>ร้อยละของบัณฑิตปริญญาตรีที่ได้งานตรงสาขาวิชา</t>
  </si>
  <si>
    <t>จำนวนของบัณฑิตปริญญาตรีที่ได้งานตรงสาขาวิชา</t>
  </si>
  <si>
    <t>จำนวนบัณฑิตผู้ที่สำเร็จการศึกษา ในปีการศึกษา 2558  วันที่สำเร็จการศึกษา ระหว่างวันที่ 23 กรกฎาคม 2558  ถึง 08  กรกฎาคม 2559</t>
  </si>
  <si>
    <t>หลักสูตรการจัดการสังคมและวัฒนธรรม  1</t>
  </si>
  <si>
    <t>หลักสูตรสารสนเทศศาสตร์  2</t>
  </si>
  <si>
    <t>หลักสูตรการจัดการอุตสาหกรรมท่องเที่ยวและบริการ  3</t>
  </si>
  <si>
    <t>หลักสูตรการจัดการโรงแรมและธุรกิจที่พัก  4</t>
  </si>
  <si>
    <t>หลักสูตรรัฐประศาสนศาสตร์  5</t>
  </si>
  <si>
    <t>หลักสูตรนิติศาสตร์  6</t>
  </si>
  <si>
    <t>หลักสูตรภาษาจีน  7</t>
  </si>
  <si>
    <t>หลักสูตรภาษาญี่ปุ่น  8</t>
  </si>
  <si>
    <t>หลักสูตรภาษาอังกฤษ  9</t>
  </si>
  <si>
    <t>หลักสูตรภาษาอังกฤษธุรกิจ  10</t>
  </si>
  <si>
    <t>หลักสูตรภาษาไทย  11</t>
  </si>
  <si>
    <t>หลักสูตรภูมิศาสตร์และภูมิสารสนเทศ  12</t>
  </si>
  <si>
    <t>หลักสูตรบริหารธุรกิจ  1</t>
  </si>
  <si>
    <t>หลักสูตรนิเทศศาสตร์  2</t>
  </si>
  <si>
    <t>หลักสูตรคอมพิวเตอร์ธุรกิจ  3</t>
  </si>
  <si>
    <t>หลักสูตรเศรษฐศาสตร์ธุรกิจ  4</t>
  </si>
  <si>
    <t>หลักสูตรการบัญชี  5</t>
  </si>
  <si>
    <t>หลักสูตรการจัดการคุณภาพ  1</t>
  </si>
  <si>
    <t>หลักสูตรการจัดการระบบสารสนเทศเพื่อธุรกิจ  2</t>
  </si>
  <si>
    <t>หลักสูตรเทคโนโลยีสารสนเทศและการสื่อสารเพื่อการตลาด  3</t>
  </si>
  <si>
    <t>หลักสูตรการจัดการท่องเที่ยว(การจัดการท่องเที่ยว กับอุตสาหกรรมท่องเที่ยว)  1</t>
  </si>
  <si>
    <t>หลักสูตรการโรงแรม  2</t>
  </si>
  <si>
    <t>หลักสูตรธุรกิจการบิน (หลักสูตรนานาชาติ)  3</t>
  </si>
  <si>
    <t>หลักสูตรบริหารธุรกิจระหว่างประเทศ (หลักสูตรนานาชาติ)  4</t>
  </si>
  <si>
    <t>หลักสูตรพยาบาลศาสตร์ 1</t>
  </si>
  <si>
    <t>หลักสูตรการแพทย์แผนไทยประยุกต์  1</t>
  </si>
  <si>
    <t>หลักสูตรวิทยาศาสตร์สุขภาพ  2</t>
  </si>
  <si>
    <t>หลักสูตรการจัดการทรัพพลายเชนธุรกิจ  1</t>
  </si>
  <si>
    <t>หลักสูตจรการจัดการโลจิสติกส์  2</t>
  </si>
  <si>
    <t>หลักสูตรคณิตศาสตร์สารสนเทศ  1</t>
  </si>
  <si>
    <t>หลักสูตรคหกรรมศาสตร์ (รวมหลักสูตรคหกรรมและอุตสาหกรรมฯ)  2</t>
  </si>
  <si>
    <t>หลักสูตรจุลชีววิทยาอุตสาหกรรม  3</t>
  </si>
  <si>
    <t>หลักสูตรชีววิทยา  4</t>
  </si>
  <si>
    <t>หลักสูตรฟิสิกส์ประยุกต์  5</t>
  </si>
  <si>
    <t>หลักสูตรวิทยาการคอมพิวเตอร์  6</t>
  </si>
  <si>
    <t>หลักสูตรวิทยาศาสตร์การกีฬาและสุขภาพ  7</t>
  </si>
  <si>
    <t>หลักสูตรวิทยาศาสตร์สิ่งแวดล้อม  8</t>
  </si>
  <si>
    <t>หลักสูตรวิทยาศาสตร์และเทคโนโลยีการอาหาร  9</t>
  </si>
  <si>
    <t>หลักสูตรสถิติประยุกต์  10</t>
  </si>
  <si>
    <t>หลักสูตรเคมี  11</t>
  </si>
  <si>
    <t>หลักสูตรเทคโนโลยีชีวภาพ  12</t>
  </si>
  <si>
    <t>หลักสูตรเทคโนโลยีสารสนเทศ  13</t>
  </si>
  <si>
    <t>หลักสูตรการออกแบบนิเทศศิลป์  1</t>
  </si>
  <si>
    <t>หลักสูตรการออกแบบผลิตภัณฑ์หัตถกรรม  2</t>
  </si>
  <si>
    <t>หลักสูตรการออกแบบเครื่องแต่งกาย  3</t>
  </si>
  <si>
    <t>หลักสูตรจิตรกรรม  4</t>
  </si>
  <si>
    <t>หลักสูตรดนตรี  5</t>
  </si>
  <si>
    <t>หลักสูตรศิลปะการแสดง  6</t>
  </si>
  <si>
    <t>หลักสูตรการจัดการอุตสาหกรรม  1</t>
  </si>
  <si>
    <t>หลักสูตรการบริหารทรัพยากรอาคาร  2</t>
  </si>
  <si>
    <t>หลักสูตรการออกแบบกราฟิกและมัลติมีเดีย  3</t>
  </si>
  <si>
    <t>หลักสูตรการออกแบบตกแต่งภายในและนิทรรศการ  4</t>
  </si>
  <si>
    <t>หลักสูตรมาตรวิทยาและระบบคุณภาพ  5</t>
  </si>
  <si>
    <t>หลักสูตรวิศวกรรมคอมพิวเตอร์  6</t>
  </si>
  <si>
    <t>หลักสูตรออกแบบผลิตภัณฑ์อุตสาหกรรม  7</t>
  </si>
  <si>
    <t>หลักสูตรอุตสาหกรรมการพิมพ์  8</t>
  </si>
  <si>
    <t>หลักสูตรเทคโนโลยีความปลอดภัยและอาชีวอนามัย  9</t>
  </si>
  <si>
    <t>หลักสูตรเทคโนโลยีคอมพิวเตอร์เพื่องานสถาปัตยกรรม  10</t>
  </si>
  <si>
    <t>หลักสูตรเทคโนโลยีไฟฟ้า  11</t>
  </si>
  <si>
    <t>หมายเหตุ  สรุปรวม</t>
  </si>
  <si>
    <t>คณะ / หลักสูตร</t>
  </si>
  <si>
    <t>หลักสูตรพยาบาลศาสตรบัณฑิต </t>
  </si>
  <si>
    <t>ภาพ รวม คณะ ที่ ผ่าน หรือไม่ ดูที่ ข้อมูลพื้นฐาน ของแต่ละคณะ</t>
  </si>
  <si>
    <r>
      <t xml:space="preserve">ร้อยละของบัณฑิตที่เข้าตอบแบบสอบถาม </t>
    </r>
    <r>
      <rPr>
        <b/>
        <sz val="12"/>
        <color indexed="10"/>
        <rFont val="TH Niramit AS"/>
        <family val="2"/>
      </rPr>
      <t>(≥ ร้อยละ 70)</t>
    </r>
  </si>
  <si>
    <r>
      <t xml:space="preserve">ร้อยละของบัณฑิตที่ได้งานทำหรือประกอบอาชีพอิสระภายใน 1 ปี </t>
    </r>
    <r>
      <rPr>
        <b/>
        <sz val="12"/>
        <color indexed="10"/>
        <rFont val="TH Niramit AS"/>
        <family val="2"/>
      </rPr>
      <t>(≥ ร้อยละ 85)</t>
    </r>
  </si>
  <si>
    <r>
      <t xml:space="preserve">เข้าตอบ </t>
    </r>
    <r>
      <rPr>
        <b/>
        <sz val="12"/>
        <color indexed="10"/>
        <rFont val="TH Niramit AS"/>
        <family val="2"/>
      </rPr>
      <t>≥ ร้อยละ 70</t>
    </r>
  </si>
  <si>
    <r>
      <t xml:space="preserve">มีงาน </t>
    </r>
    <r>
      <rPr>
        <b/>
        <sz val="12"/>
        <color indexed="10"/>
        <rFont val="TH Niramit AS"/>
        <family val="2"/>
      </rPr>
      <t>≥ ร้อยละ 85</t>
    </r>
  </si>
  <si>
    <r>
      <t xml:space="preserve">ตรงสาขา </t>
    </r>
    <r>
      <rPr>
        <b/>
        <sz val="12"/>
        <color indexed="10"/>
        <rFont val="TH Niramit AS"/>
        <family val="2"/>
      </rPr>
      <t>≥ ร้อยละ 75</t>
    </r>
  </si>
  <si>
    <t>คอมพิวเตอร์จะไม่นับจำนวน</t>
  </si>
  <si>
    <t>หมายเหตุ</t>
  </si>
  <si>
    <t xml:space="preserve">1. อาจมี error บางส่วนเนื่องจากบัณฑิตกรอกข้อมูลไม่ครบถ้วน </t>
  </si>
  <si>
    <t>ร้อยละ ที่ได้ระดับคณะ</t>
  </si>
  <si>
    <r>
      <t xml:space="preserve">ร้อยละของบัณฑิตที่ได้งานทำตรงสาขา                   </t>
    </r>
    <r>
      <rPr>
        <b/>
        <sz val="12"/>
        <color indexed="10"/>
        <rFont val="TH Niramit AS"/>
        <family val="2"/>
      </rPr>
      <t>(≥ ร้อยละ 75)</t>
    </r>
  </si>
  <si>
    <t>ร้อยละ ระดับมหาวิทยาลัย</t>
  </si>
  <si>
    <t>หลักสูตรนวัตกรรมและเทคโนโลยีการศึกษา  1</t>
  </si>
  <si>
    <t>หลักสูตรสังคมศึกษา  2</t>
  </si>
  <si>
    <t>สรุปข้อมูลบัณฑิตปริญญาตรีที่ได้งานทำ หรือประกอบอาชีพอิสระภายใน 1 ปี ประจำปีการศึกษา 2559  (ประจำเดือน พฤษภาคม 2560)</t>
  </si>
  <si>
    <t>2หลักสูตรสังคมศึกษา  2</t>
  </si>
  <si>
    <t>จำนวนบัณฑิตผู้สำเร็จการศึกษา ปีการศึกษา 2558  วันที่สำเร็จการศึกษา ระหว่างวันที่ 23 กรกฎาคม 2558  ถึง 08  กรกฎาคม 2559</t>
  </si>
  <si>
    <t>จำนวนบัณฑิตระดับปริญญาตรีที่ตอบแบบสอบถามเรื่องการมีงานทำ (ไม่นับรวมบัณฑิตที่มีงานทำก่อนเข้าศึกษา ผู้ศึกษาต่อ ผู้อุปสมบท และผู้ที่เกณฑ์ทหาร) (ข้อ 2 ลบด้วย (2.3 + 2.4 + 2.5 + 2.6))</t>
  </si>
  <si>
    <t>รายงานความก้าวหน้าบัณฑิตปริญญาตรีที่ได้งานทำหรือประกอบอาชีพอิสระภายใน1 ปี ประจำปีการศึกษา 2559 (พฤษภาคม 2560)</t>
  </si>
  <si>
    <t>ฝ่ายทะเบียนและประมวลผล กองบริการการศึกษา มหาวิทยาลัยราชภัฏสวนสุนันทา (รายงาน ณ วันที่ 30 พฤษภาคม พ.ศ. 2560 )</t>
  </si>
  <si>
    <t>(รายงาน ณ วันที่ 30 พฤษภาคม พ.ศ. 2560 )</t>
  </si>
  <si>
    <t>จำนวนหลักสูตรทั้งหมด (ป.ตรี)</t>
  </si>
  <si>
    <t>จำนวนหลักสูตรทั้งหมดที่มีบัณฑิตสำเร็จการศึกษา</t>
  </si>
  <si>
    <t>การออกแบบ (การออกแบบหัตถศิลป์สร้างสรรค์)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</si>
</sst>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Tahoma"/>
      <family val="2"/>
    </font>
    <font>
      <sz val="11"/>
      <name val="Arial"/>
      <family val="2"/>
    </font>
    <font>
      <sz val="12"/>
      <name val="TH Niramit AS"/>
      <family val="2"/>
    </font>
    <font>
      <b/>
      <sz val="12"/>
      <name val="TH Niramit AS"/>
      <family val="2"/>
    </font>
    <font>
      <b/>
      <sz val="12"/>
      <name val="Arial"/>
      <family val="2"/>
    </font>
    <font>
      <b/>
      <sz val="12"/>
      <color indexed="10"/>
      <name val="TH Niramit AS"/>
      <family val="2"/>
    </font>
    <font>
      <sz val="12"/>
      <name val="Wingdings 2"/>
      <family val="1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color rgb="FF000000"/>
      <name val="Wingdings 2"/>
      <family val="1"/>
    </font>
    <font>
      <b/>
      <sz val="11"/>
      <color rgb="FF0F1419"/>
      <name val="Calibri"/>
      <family val="2"/>
      <scheme val="minor"/>
    </font>
    <font>
      <sz val="11"/>
      <color rgb="FF0F141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TH Niramit AS"/>
      <family val="2"/>
    </font>
    <font>
      <b/>
      <sz val="12"/>
      <color theme="1"/>
      <name val="TH Niramit AS"/>
      <family val="2"/>
    </font>
    <font>
      <b/>
      <sz val="12"/>
      <color rgb="FF000000"/>
      <name val="TH Niramit AS"/>
      <family val="2"/>
    </font>
    <font>
      <sz val="12"/>
      <color rgb="FF000000"/>
      <name val="TH Niramit AS"/>
      <family val="2"/>
    </font>
    <font>
      <sz val="20"/>
      <color rgb="FFFF0000"/>
      <name val="TX_NewHaven"/>
      <family val="2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H Niramit AS"/>
      <family val="2"/>
    </font>
    <font>
      <sz val="12"/>
      <color rgb="FF0F1419"/>
      <name val="TH Niramit AS"/>
      <family val="2"/>
    </font>
    <font>
      <b/>
      <i/>
      <sz val="11"/>
      <color rgb="FF0F1419"/>
      <name val="Calibri"/>
      <family val="2"/>
      <scheme val="minor"/>
    </font>
    <font>
      <b/>
      <sz val="15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dashed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dashed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dashed"/>
      <top/>
      <bottom style="thin"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8">
    <xf numFmtId="0" fontId="0" fillId="0" borderId="0" xfId="0"/>
    <xf numFmtId="0" fontId="11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2" borderId="0" xfId="0" applyFont="1" applyFill="1"/>
    <xf numFmtId="2" fontId="13" fillId="2" borderId="0" xfId="0" applyNumberFormat="1" applyFont="1" applyFill="1"/>
    <xf numFmtId="0" fontId="13" fillId="0" borderId="2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/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2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3" fontId="18" fillId="0" borderId="8" xfId="18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18" fillId="0" borderId="1" xfId="18" applyNumberFormat="1" applyFont="1" applyFill="1" applyBorder="1" applyAlignment="1">
      <alignment horizontal="center" vertical="center" wrapText="1"/>
    </xf>
    <xf numFmtId="3" fontId="18" fillId="0" borderId="4" xfId="18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8" fillId="0" borderId="1" xfId="18" applyNumberFormat="1" applyFont="1" applyBorder="1" applyAlignment="1">
      <alignment horizontal="center" vertical="center" wrapText="1"/>
    </xf>
    <xf numFmtId="3" fontId="17" fillId="3" borderId="1" xfId="18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4" fillId="0" borderId="1" xfId="0" applyFont="1" applyFill="1" applyBorder="1"/>
    <xf numFmtId="0" fontId="25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8" fillId="0" borderId="0" xfId="0" applyFont="1" applyFill="1"/>
    <xf numFmtId="0" fontId="14" fillId="4" borderId="1" xfId="0" applyFont="1" applyFill="1" applyBorder="1" applyAlignment="1">
      <alignment horizontal="left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2" fontId="27" fillId="3" borderId="9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27" fillId="5" borderId="4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3" fontId="18" fillId="3" borderId="1" xfId="18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" fontId="27" fillId="5" borderId="12" xfId="0" applyNumberFormat="1" applyFont="1" applyFill="1" applyBorder="1" applyAlignment="1">
      <alignment horizontal="center" vertical="center" wrapText="1"/>
    </xf>
    <xf numFmtId="3" fontId="18" fillId="0" borderId="12" xfId="18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3" fontId="18" fillId="3" borderId="9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2" fontId="27" fillId="6" borderId="1" xfId="0" applyNumberFormat="1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3" fontId="18" fillId="3" borderId="5" xfId="0" applyNumberFormat="1" applyFont="1" applyFill="1" applyBorder="1" applyAlignment="1">
      <alignment horizontal="center" vertical="center" wrapText="1"/>
    </xf>
    <xf numFmtId="2" fontId="18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8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/>
    <xf numFmtId="0" fontId="0" fillId="0" borderId="0" xfId="0" applyFill="1"/>
    <xf numFmtId="2" fontId="23" fillId="8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18" fillId="0" borderId="0" xfId="0" applyFont="1"/>
    <xf numFmtId="2" fontId="0" fillId="3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2" fontId="13" fillId="5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771525</xdr:colOff>
      <xdr:row>4</xdr:row>
      <xdr:rowOff>409575</xdr:rowOff>
    </xdr:to>
    <xdr:pic>
      <xdr:nvPicPr>
        <xdr:cNvPr id="1373" name="รูปภาพ 2" descr="http://www.data3.mua.go.th/dataS/images/black_ribbon_top_left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92392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X33"/>
  <sheetViews>
    <sheetView tabSelected="1" zoomScale="60" zoomScaleNormal="60" workbookViewId="0" topLeftCell="A1">
      <pane xSplit="3" ySplit="5" topLeftCell="BH6" activePane="bottomRight" state="frozen"/>
      <selection pane="topRight" activeCell="D1" sqref="D1"/>
      <selection pane="bottomLeft" activeCell="A6" sqref="A6"/>
      <selection pane="bottomRight" activeCell="CI14" sqref="CI14"/>
    </sheetView>
  </sheetViews>
  <sheetFormatPr defaultColWidth="9.140625" defaultRowHeight="15"/>
  <cols>
    <col min="1" max="1" width="6.8515625" style="4" customWidth="1"/>
    <col min="2" max="2" width="51.7109375" style="4" customWidth="1"/>
    <col min="3" max="3" width="12.421875" style="27" customWidth="1"/>
    <col min="4" max="4" width="15.421875" style="21" customWidth="1"/>
    <col min="5" max="5" width="12.8515625" style="21" customWidth="1"/>
    <col min="6" max="6" width="14.28125" style="22" customWidth="1"/>
    <col min="7" max="9" width="12.28125" style="5" customWidth="1"/>
    <col min="10" max="10" width="12.57421875" style="5" customWidth="1"/>
    <col min="11" max="12" width="14.57421875" style="5" customWidth="1"/>
    <col min="13" max="13" width="20.57421875" style="5" customWidth="1"/>
    <col min="14" max="14" width="18.00390625" style="5" customWidth="1"/>
    <col min="15" max="15" width="18.57421875" style="5" customWidth="1"/>
    <col min="16" max="16" width="18.140625" style="5" customWidth="1"/>
    <col min="17" max="18" width="15.8515625" style="5" customWidth="1"/>
    <col min="19" max="19" width="15.421875" style="5" customWidth="1"/>
    <col min="20" max="20" width="13.57421875" style="5" customWidth="1"/>
    <col min="21" max="22" width="12.28125" style="5" customWidth="1"/>
    <col min="23" max="23" width="12.8515625" style="5" customWidth="1"/>
    <col min="24" max="25" width="11.28125" style="5" customWidth="1"/>
    <col min="26" max="26" width="11.8515625" style="5" customWidth="1"/>
    <col min="27" max="27" width="16.421875" style="5" customWidth="1"/>
    <col min="28" max="28" width="11.28125" style="5" customWidth="1"/>
    <col min="29" max="29" width="13.7109375" style="6" customWidth="1"/>
    <col min="30" max="30" width="14.28125" style="3" customWidth="1"/>
    <col min="31" max="31" width="11.421875" style="4" customWidth="1"/>
    <col min="32" max="32" width="11.28125" style="4" customWidth="1"/>
    <col min="33" max="33" width="11.7109375" style="4" customWidth="1"/>
    <col min="34" max="34" width="12.140625" style="4" customWidth="1"/>
    <col min="35" max="35" width="12.421875" style="4" customWidth="1"/>
    <col min="36" max="36" width="14.28125" style="5" customWidth="1"/>
    <col min="37" max="37" width="13.28125" style="5" customWidth="1"/>
    <col min="38" max="38" width="12.421875" style="5" customWidth="1"/>
    <col min="39" max="39" width="14.421875" style="5" customWidth="1"/>
    <col min="40" max="40" width="16.140625" style="5" customWidth="1"/>
    <col min="41" max="41" width="13.421875" style="5" customWidth="1"/>
    <col min="42" max="42" width="10.421875" style="5" bestFit="1" customWidth="1"/>
    <col min="43" max="43" width="14.421875" style="5" customWidth="1"/>
    <col min="44" max="44" width="15.421875" style="5" customWidth="1"/>
    <col min="45" max="45" width="12.57421875" style="5" customWidth="1"/>
    <col min="46" max="46" width="11.28125" style="5" customWidth="1"/>
    <col min="47" max="47" width="11.140625" style="5" customWidth="1"/>
    <col min="48" max="48" width="14.421875" style="5" customWidth="1"/>
    <col min="49" max="49" width="12.28125" style="5" customWidth="1"/>
    <col min="50" max="50" width="12.57421875" style="5" customWidth="1"/>
    <col min="51" max="51" width="16.7109375" style="5" customWidth="1"/>
    <col min="52" max="52" width="14.28125" style="3" customWidth="1"/>
    <col min="53" max="54" width="14.57421875" style="4" customWidth="1"/>
    <col min="55" max="55" width="18.140625" style="4" customWidth="1"/>
    <col min="56" max="56" width="14.57421875" style="3" customWidth="1"/>
    <col min="57" max="57" width="18.421875" style="5" customWidth="1"/>
    <col min="58" max="58" width="21.00390625" style="5" customWidth="1"/>
    <col min="59" max="59" width="19.421875" style="5" customWidth="1"/>
    <col min="60" max="60" width="18.28125" style="5" customWidth="1"/>
    <col min="61" max="62" width="17.7109375" style="5" customWidth="1"/>
    <col min="63" max="64" width="21.00390625" style="5" customWidth="1"/>
    <col min="65" max="65" width="15.7109375" style="3" customWidth="1"/>
    <col min="66" max="66" width="27.7109375" style="4" customWidth="1"/>
    <col min="67" max="67" width="15.421875" style="4" customWidth="1"/>
    <col min="68" max="68" width="13.7109375" style="4" customWidth="1"/>
    <col min="69" max="70" width="14.8515625" style="4" customWidth="1"/>
    <col min="71" max="71" width="14.28125" style="3" customWidth="1"/>
    <col min="72" max="73" width="18.140625" style="4" customWidth="1"/>
    <col min="74" max="74" width="17.28125" style="4" customWidth="1"/>
    <col min="75" max="75" width="18.421875" style="4" customWidth="1"/>
    <col min="76" max="76" width="14.28125" style="3" customWidth="1"/>
    <col min="77" max="78" width="11.57421875" style="5" customWidth="1"/>
    <col min="79" max="79" width="16.8515625" style="5" customWidth="1"/>
    <col min="80" max="80" width="18.00390625" style="5" customWidth="1"/>
    <col min="81" max="82" width="12.8515625" style="5" customWidth="1"/>
    <col min="83" max="84" width="12.421875" style="5" customWidth="1"/>
    <col min="85" max="85" width="17.421875" style="5" customWidth="1"/>
    <col min="86" max="86" width="12.421875" style="5" customWidth="1"/>
    <col min="87" max="87" width="16.28125" style="5" customWidth="1"/>
    <col min="88" max="88" width="12.421875" style="5" customWidth="1"/>
    <col min="89" max="91" width="16.8515625" style="5" customWidth="1"/>
    <col min="92" max="92" width="12.7109375" style="5" customWidth="1"/>
    <col min="93" max="93" width="16.8515625" style="5" customWidth="1"/>
    <col min="94" max="94" width="12.7109375" style="5" customWidth="1"/>
    <col min="95" max="95" width="14.28125" style="3" customWidth="1"/>
    <col min="96" max="96" width="11.140625" style="5" customWidth="1"/>
    <col min="97" max="97" width="12.28125" style="5" customWidth="1"/>
    <col min="98" max="98" width="11.57421875" style="5" customWidth="1"/>
    <col min="99" max="99" width="12.421875" style="5" customWidth="1"/>
    <col min="100" max="100" width="12.28125" style="5" customWidth="1"/>
    <col min="101" max="101" width="14.57421875" style="5" customWidth="1"/>
    <col min="102" max="102" width="14.00390625" style="5" customWidth="1"/>
    <col min="103" max="103" width="11.28125" style="5" customWidth="1"/>
    <col min="104" max="104" width="14.8515625" style="5" customWidth="1"/>
    <col min="105" max="106" width="11.140625" style="5" customWidth="1"/>
    <col min="107" max="107" width="12.421875" style="5" customWidth="1"/>
    <col min="108" max="109" width="13.8515625" style="5" customWidth="1"/>
    <col min="110" max="110" width="12.28125" style="3" customWidth="1"/>
    <col min="111" max="122" width="14.00390625" style="5" customWidth="1"/>
    <col min="123" max="123" width="15.00390625" style="5" customWidth="1"/>
    <col min="124" max="124" width="14.00390625" style="5" customWidth="1"/>
    <col min="125" max="127" width="13.7109375" style="5" customWidth="1"/>
    <col min="128" max="128" width="14.28125" style="3" bestFit="1" customWidth="1"/>
    <col min="129" max="16384" width="9.00390625" style="4" customWidth="1"/>
  </cols>
  <sheetData>
    <row r="1" ht="23.25" customHeight="1">
      <c r="B1" s="83" t="s">
        <v>188</v>
      </c>
    </row>
    <row r="2" ht="24.75" customHeight="1">
      <c r="B2" s="83" t="s">
        <v>189</v>
      </c>
    </row>
    <row r="3" ht="24.75" customHeight="1">
      <c r="B3" s="83" t="s">
        <v>186</v>
      </c>
    </row>
    <row r="4" spans="1:128" s="137" customFormat="1" ht="28.5" customHeight="1">
      <c r="A4" s="191" t="s">
        <v>0</v>
      </c>
      <c r="B4" s="193" t="s">
        <v>1</v>
      </c>
      <c r="C4" s="195" t="s">
        <v>41</v>
      </c>
      <c r="D4" s="198" t="s">
        <v>48</v>
      </c>
      <c r="E4" s="199"/>
      <c r="F4" s="196" t="s">
        <v>45</v>
      </c>
      <c r="G4" s="188" t="s">
        <v>63</v>
      </c>
      <c r="H4" s="189"/>
      <c r="I4" s="189"/>
      <c r="J4" s="189"/>
      <c r="K4" s="189"/>
      <c r="L4" s="189"/>
      <c r="M4" s="189"/>
      <c r="N4" s="190"/>
      <c r="O4" s="188" t="s">
        <v>63</v>
      </c>
      <c r="P4" s="189"/>
      <c r="Q4" s="189"/>
      <c r="R4" s="189"/>
      <c r="S4" s="189"/>
      <c r="T4" s="189"/>
      <c r="U4" s="189"/>
      <c r="V4" s="190"/>
      <c r="W4" s="188" t="s">
        <v>63</v>
      </c>
      <c r="X4" s="189"/>
      <c r="Y4" s="189"/>
      <c r="Z4" s="189"/>
      <c r="AA4" s="189"/>
      <c r="AB4" s="189"/>
      <c r="AC4" s="190"/>
      <c r="AD4" s="200" t="s">
        <v>45</v>
      </c>
      <c r="AE4" s="188" t="s">
        <v>54</v>
      </c>
      <c r="AF4" s="189"/>
      <c r="AG4" s="189"/>
      <c r="AH4" s="189"/>
      <c r="AI4" s="189"/>
      <c r="AJ4" s="189"/>
      <c r="AK4" s="189"/>
      <c r="AL4" s="189"/>
      <c r="AM4" s="189"/>
      <c r="AN4" s="190"/>
      <c r="AO4" s="188" t="s">
        <v>54</v>
      </c>
      <c r="AP4" s="189"/>
      <c r="AQ4" s="189"/>
      <c r="AR4" s="189"/>
      <c r="AS4" s="189"/>
      <c r="AT4" s="189"/>
      <c r="AU4" s="189"/>
      <c r="AV4" s="190"/>
      <c r="AW4" s="188" t="s">
        <v>54</v>
      </c>
      <c r="AX4" s="189"/>
      <c r="AY4" s="190"/>
      <c r="AZ4" s="200" t="s">
        <v>45</v>
      </c>
      <c r="BA4" s="207" t="s">
        <v>64</v>
      </c>
      <c r="BB4" s="207"/>
      <c r="BC4" s="207"/>
      <c r="BD4" s="200" t="s">
        <v>45</v>
      </c>
      <c r="BE4" s="188" t="s">
        <v>58</v>
      </c>
      <c r="BF4" s="189"/>
      <c r="BG4" s="189"/>
      <c r="BH4" s="189"/>
      <c r="BI4" s="189"/>
      <c r="BJ4" s="190"/>
      <c r="BK4" s="188" t="s">
        <v>58</v>
      </c>
      <c r="BL4" s="190"/>
      <c r="BM4" s="200" t="s">
        <v>45</v>
      </c>
      <c r="BN4" s="92" t="s">
        <v>65</v>
      </c>
      <c r="BO4" s="203" t="s">
        <v>60</v>
      </c>
      <c r="BP4" s="204"/>
      <c r="BQ4" s="204"/>
      <c r="BR4" s="205"/>
      <c r="BS4" s="200" t="s">
        <v>45</v>
      </c>
      <c r="BT4" s="206" t="s">
        <v>66</v>
      </c>
      <c r="BU4" s="206"/>
      <c r="BV4" s="206"/>
      <c r="BW4" s="206"/>
      <c r="BX4" s="200" t="s">
        <v>45</v>
      </c>
      <c r="BY4" s="188" t="s">
        <v>67</v>
      </c>
      <c r="BZ4" s="189"/>
      <c r="CA4" s="189"/>
      <c r="CB4" s="189"/>
      <c r="CC4" s="189"/>
      <c r="CD4" s="189"/>
      <c r="CE4" s="189"/>
      <c r="CF4" s="190"/>
      <c r="CG4" s="188" t="s">
        <v>67</v>
      </c>
      <c r="CH4" s="189"/>
      <c r="CI4" s="189"/>
      <c r="CJ4" s="189"/>
      <c r="CK4" s="189"/>
      <c r="CL4" s="189"/>
      <c r="CM4" s="190"/>
      <c r="CN4" s="188" t="s">
        <v>67</v>
      </c>
      <c r="CO4" s="189"/>
      <c r="CP4" s="190"/>
      <c r="CQ4" s="200" t="s">
        <v>45</v>
      </c>
      <c r="CR4" s="188" t="s">
        <v>56</v>
      </c>
      <c r="CS4" s="189"/>
      <c r="CT4" s="189"/>
      <c r="CU4" s="189"/>
      <c r="CV4" s="189"/>
      <c r="CW4" s="189"/>
      <c r="CX4" s="189"/>
      <c r="CY4" s="189"/>
      <c r="CZ4" s="190"/>
      <c r="DA4" s="188" t="s">
        <v>56</v>
      </c>
      <c r="DB4" s="189"/>
      <c r="DC4" s="189"/>
      <c r="DD4" s="189"/>
      <c r="DE4" s="190"/>
      <c r="DF4" s="200" t="s">
        <v>45</v>
      </c>
      <c r="DG4" s="188" t="s">
        <v>55</v>
      </c>
      <c r="DH4" s="189"/>
      <c r="DI4" s="189"/>
      <c r="DJ4" s="189"/>
      <c r="DK4" s="189"/>
      <c r="DL4" s="189"/>
      <c r="DM4" s="190"/>
      <c r="DN4" s="188" t="s">
        <v>55</v>
      </c>
      <c r="DO4" s="189"/>
      <c r="DP4" s="189"/>
      <c r="DQ4" s="189"/>
      <c r="DR4" s="190"/>
      <c r="DS4" s="188" t="s">
        <v>55</v>
      </c>
      <c r="DT4" s="189"/>
      <c r="DU4" s="189"/>
      <c r="DV4" s="189"/>
      <c r="DW4" s="190"/>
      <c r="DX4" s="200" t="s">
        <v>45</v>
      </c>
    </row>
    <row r="5" spans="1:128" ht="90" customHeight="1">
      <c r="A5" s="192"/>
      <c r="B5" s="194"/>
      <c r="C5" s="195"/>
      <c r="D5" s="28" t="s">
        <v>182</v>
      </c>
      <c r="E5" s="28" t="s">
        <v>183</v>
      </c>
      <c r="F5" s="197"/>
      <c r="G5" s="127" t="s">
        <v>68</v>
      </c>
      <c r="H5" s="127" t="s">
        <v>69</v>
      </c>
      <c r="I5" s="128" t="s">
        <v>108</v>
      </c>
      <c r="J5" s="127" t="s">
        <v>70</v>
      </c>
      <c r="K5" s="127" t="s">
        <v>71</v>
      </c>
      <c r="L5" s="128" t="s">
        <v>109</v>
      </c>
      <c r="M5" s="127" t="s">
        <v>29</v>
      </c>
      <c r="N5" s="127" t="s">
        <v>30</v>
      </c>
      <c r="O5" s="127" t="s">
        <v>31</v>
      </c>
      <c r="P5" s="127" t="s">
        <v>32</v>
      </c>
      <c r="Q5" s="127" t="s">
        <v>33</v>
      </c>
      <c r="R5" s="128" t="s">
        <v>110</v>
      </c>
      <c r="S5" s="127" t="s">
        <v>111</v>
      </c>
      <c r="T5" s="127" t="s">
        <v>72</v>
      </c>
      <c r="U5" s="127" t="s">
        <v>73</v>
      </c>
      <c r="V5" s="128" t="s">
        <v>112</v>
      </c>
      <c r="W5" s="127" t="s">
        <v>113</v>
      </c>
      <c r="X5" s="127" t="s">
        <v>114</v>
      </c>
      <c r="Y5" s="127" t="s">
        <v>115</v>
      </c>
      <c r="Z5" s="127" t="s">
        <v>116</v>
      </c>
      <c r="AA5" s="127" t="s">
        <v>117</v>
      </c>
      <c r="AB5" s="127" t="s">
        <v>118</v>
      </c>
      <c r="AC5" s="127" t="s">
        <v>119</v>
      </c>
      <c r="AD5" s="200"/>
      <c r="AE5" s="134" t="s">
        <v>74</v>
      </c>
      <c r="AF5" s="134" t="s">
        <v>75</v>
      </c>
      <c r="AG5" s="134" t="s">
        <v>76</v>
      </c>
      <c r="AH5" s="134" t="s">
        <v>77</v>
      </c>
      <c r="AI5" s="134" t="s">
        <v>78</v>
      </c>
      <c r="AJ5" s="127" t="s">
        <v>79</v>
      </c>
      <c r="AK5" s="128" t="s">
        <v>120</v>
      </c>
      <c r="AL5" s="127" t="s">
        <v>28</v>
      </c>
      <c r="AM5" s="135" t="s">
        <v>80</v>
      </c>
      <c r="AN5" s="128" t="s">
        <v>81</v>
      </c>
      <c r="AO5" s="127" t="s">
        <v>82</v>
      </c>
      <c r="AP5" s="127" t="s">
        <v>83</v>
      </c>
      <c r="AQ5" s="127" t="s">
        <v>84</v>
      </c>
      <c r="AR5" s="127" t="s">
        <v>85</v>
      </c>
      <c r="AS5" s="127" t="s">
        <v>86</v>
      </c>
      <c r="AT5" s="127" t="s">
        <v>87</v>
      </c>
      <c r="AU5" s="127" t="s">
        <v>88</v>
      </c>
      <c r="AV5" s="128" t="s">
        <v>121</v>
      </c>
      <c r="AW5" s="136" t="s">
        <v>122</v>
      </c>
      <c r="AX5" s="127" t="s">
        <v>123</v>
      </c>
      <c r="AY5" s="127" t="s">
        <v>124</v>
      </c>
      <c r="AZ5" s="200"/>
      <c r="BA5" s="7" t="s">
        <v>125</v>
      </c>
      <c r="BB5" s="7" t="s">
        <v>126</v>
      </c>
      <c r="BC5" s="7" t="s">
        <v>127</v>
      </c>
      <c r="BD5" s="200"/>
      <c r="BE5" s="127" t="s">
        <v>22</v>
      </c>
      <c r="BF5" s="130" t="s">
        <v>89</v>
      </c>
      <c r="BG5" s="128" t="s">
        <v>128</v>
      </c>
      <c r="BH5" s="131" t="s">
        <v>90</v>
      </c>
      <c r="BI5" s="132" t="s">
        <v>91</v>
      </c>
      <c r="BJ5" s="133" t="s">
        <v>129</v>
      </c>
      <c r="BK5" s="127" t="s">
        <v>130</v>
      </c>
      <c r="BL5" s="127" t="s">
        <v>131</v>
      </c>
      <c r="BM5" s="200"/>
      <c r="BN5" s="7" t="s">
        <v>132</v>
      </c>
      <c r="BO5" s="7" t="s">
        <v>133</v>
      </c>
      <c r="BP5" s="7" t="s">
        <v>92</v>
      </c>
      <c r="BQ5" s="7" t="s">
        <v>93</v>
      </c>
      <c r="BR5" s="115" t="s">
        <v>134</v>
      </c>
      <c r="BS5" s="200"/>
      <c r="BT5" s="7" t="s">
        <v>94</v>
      </c>
      <c r="BU5" s="7" t="s">
        <v>95</v>
      </c>
      <c r="BV5" s="103" t="s">
        <v>135</v>
      </c>
      <c r="BW5" s="7" t="s">
        <v>136</v>
      </c>
      <c r="BX5" s="200"/>
      <c r="BY5" s="8" t="s">
        <v>137</v>
      </c>
      <c r="BZ5" s="8" t="s">
        <v>23</v>
      </c>
      <c r="CA5" s="8" t="s">
        <v>27</v>
      </c>
      <c r="CB5" s="103" t="s">
        <v>138</v>
      </c>
      <c r="CC5" s="8" t="s">
        <v>139</v>
      </c>
      <c r="CD5" s="8" t="s">
        <v>140</v>
      </c>
      <c r="CE5" s="8" t="s">
        <v>141</v>
      </c>
      <c r="CF5" s="8" t="s">
        <v>142</v>
      </c>
      <c r="CG5" s="8" t="s">
        <v>143</v>
      </c>
      <c r="CH5" s="8" t="s">
        <v>144</v>
      </c>
      <c r="CI5" s="8" t="s">
        <v>145</v>
      </c>
      <c r="CJ5" s="8" t="s">
        <v>24</v>
      </c>
      <c r="CK5" s="8" t="s">
        <v>25</v>
      </c>
      <c r="CL5" s="8" t="s">
        <v>26</v>
      </c>
      <c r="CM5" s="120" t="s">
        <v>146</v>
      </c>
      <c r="CN5" s="8" t="s">
        <v>147</v>
      </c>
      <c r="CO5" s="8" t="s">
        <v>148</v>
      </c>
      <c r="CP5" s="8" t="s">
        <v>149</v>
      </c>
      <c r="CQ5" s="200"/>
      <c r="CR5" s="127" t="s">
        <v>36</v>
      </c>
      <c r="CS5" s="127" t="s">
        <v>38</v>
      </c>
      <c r="CT5" s="128" t="s">
        <v>150</v>
      </c>
      <c r="CU5" s="127" t="s">
        <v>193</v>
      </c>
      <c r="CV5" s="127" t="s">
        <v>39</v>
      </c>
      <c r="CW5" s="128" t="s">
        <v>151</v>
      </c>
      <c r="CX5" s="127" t="s">
        <v>37</v>
      </c>
      <c r="CY5" s="127" t="s">
        <v>40</v>
      </c>
      <c r="CZ5" s="128" t="s">
        <v>152</v>
      </c>
      <c r="DA5" s="127" t="s">
        <v>153</v>
      </c>
      <c r="DB5" s="127" t="s">
        <v>154</v>
      </c>
      <c r="DC5" s="127" t="s">
        <v>96</v>
      </c>
      <c r="DD5" s="127" t="s">
        <v>97</v>
      </c>
      <c r="DE5" s="129" t="s">
        <v>155</v>
      </c>
      <c r="DF5" s="200"/>
      <c r="DG5" s="8" t="s">
        <v>156</v>
      </c>
      <c r="DH5" s="8" t="s">
        <v>157</v>
      </c>
      <c r="DI5" s="8" t="s">
        <v>34</v>
      </c>
      <c r="DJ5" s="8" t="s">
        <v>35</v>
      </c>
      <c r="DK5" s="103" t="s">
        <v>158</v>
      </c>
      <c r="DL5" s="8" t="s">
        <v>159</v>
      </c>
      <c r="DM5" s="8" t="s">
        <v>160</v>
      </c>
      <c r="DN5" s="8" t="s">
        <v>161</v>
      </c>
      <c r="DO5" s="8" t="s">
        <v>162</v>
      </c>
      <c r="DP5" s="8" t="s">
        <v>98</v>
      </c>
      <c r="DQ5" s="8" t="s">
        <v>99</v>
      </c>
      <c r="DR5" s="120" t="s">
        <v>163</v>
      </c>
      <c r="DS5" s="8" t="s">
        <v>164</v>
      </c>
      <c r="DT5" s="8" t="s">
        <v>165</v>
      </c>
      <c r="DU5" s="8" t="s">
        <v>100</v>
      </c>
      <c r="DV5" s="8" t="s">
        <v>101</v>
      </c>
      <c r="DW5" s="103" t="s">
        <v>166</v>
      </c>
      <c r="DX5" s="200"/>
    </row>
    <row r="6" spans="1:128" ht="28.5">
      <c r="A6" s="173">
        <v>1</v>
      </c>
      <c r="B6" s="180" t="s">
        <v>102</v>
      </c>
      <c r="C6" s="77">
        <f>F6+AD6+AZ6+BD6+BM6+BN6+BS6+BX6+CQ6+DF6+DX6</f>
        <v>4005</v>
      </c>
      <c r="D6" s="29">
        <v>27</v>
      </c>
      <c r="E6" s="29">
        <v>65</v>
      </c>
      <c r="F6" s="31">
        <f>SUM(D6:E6)</f>
        <v>92</v>
      </c>
      <c r="G6" s="34">
        <v>34</v>
      </c>
      <c r="H6" s="34">
        <v>26</v>
      </c>
      <c r="I6" s="42">
        <f>SUM(G6:H6)</f>
        <v>60</v>
      </c>
      <c r="J6" s="34">
        <v>46</v>
      </c>
      <c r="K6" s="34">
        <v>45</v>
      </c>
      <c r="L6" s="42">
        <f>SUM(J6:K6)</f>
        <v>91</v>
      </c>
      <c r="M6" s="29">
        <v>28</v>
      </c>
      <c r="N6" s="29">
        <v>30</v>
      </c>
      <c r="O6" s="29">
        <v>33</v>
      </c>
      <c r="P6" s="29">
        <v>29</v>
      </c>
      <c r="Q6" s="29">
        <v>36</v>
      </c>
      <c r="R6" s="42">
        <f>SUM(M6:Q6)</f>
        <v>156</v>
      </c>
      <c r="S6" s="34">
        <v>107</v>
      </c>
      <c r="T6" s="34">
        <v>61</v>
      </c>
      <c r="U6" s="34">
        <f>141+3</f>
        <v>144</v>
      </c>
      <c r="V6" s="42">
        <f>SUM(T6:U6)</f>
        <v>205</v>
      </c>
      <c r="W6" s="34">
        <v>52</v>
      </c>
      <c r="X6" s="34">
        <v>65</v>
      </c>
      <c r="Y6" s="34">
        <v>34</v>
      </c>
      <c r="Z6" s="29">
        <v>85</v>
      </c>
      <c r="AA6" s="29">
        <v>48</v>
      </c>
      <c r="AB6" s="29">
        <v>39</v>
      </c>
      <c r="AC6" s="29">
        <v>22</v>
      </c>
      <c r="AD6" s="36">
        <f>I6+L6+R6+S6+V6+W6+X6+Y6+Z6+AA6+AB6+AC6</f>
        <v>964</v>
      </c>
      <c r="AE6" s="37">
        <v>32</v>
      </c>
      <c r="AF6" s="37">
        <v>116</v>
      </c>
      <c r="AG6" s="37">
        <v>120</v>
      </c>
      <c r="AH6" s="37">
        <v>35</v>
      </c>
      <c r="AI6" s="37">
        <v>57</v>
      </c>
      <c r="AJ6" s="34">
        <v>27</v>
      </c>
      <c r="AK6" s="42">
        <f>SUM(AE6:AJ6)</f>
        <v>387</v>
      </c>
      <c r="AL6" s="34">
        <v>36</v>
      </c>
      <c r="AM6" s="34">
        <v>4</v>
      </c>
      <c r="AN6" s="42">
        <f>SUM(AL6:AM6)</f>
        <v>40</v>
      </c>
      <c r="AO6" s="34">
        <v>25</v>
      </c>
      <c r="AP6" s="34">
        <v>87</v>
      </c>
      <c r="AQ6" s="34">
        <v>87</v>
      </c>
      <c r="AR6" s="34">
        <v>32</v>
      </c>
      <c r="AS6" s="34">
        <v>31</v>
      </c>
      <c r="AT6" s="34">
        <v>23</v>
      </c>
      <c r="AU6" s="34">
        <v>119</v>
      </c>
      <c r="AV6" s="42">
        <f>SUM(AN6:AU6)</f>
        <v>444</v>
      </c>
      <c r="AW6" s="35">
        <v>108</v>
      </c>
      <c r="AX6" s="34">
        <v>26</v>
      </c>
      <c r="AY6" s="34">
        <v>113</v>
      </c>
      <c r="AZ6" s="36">
        <f>AK6+AV6+AW6+AX6+AY6</f>
        <v>1078</v>
      </c>
      <c r="BA6" s="37">
        <v>75</v>
      </c>
      <c r="BB6" s="37">
        <v>78</v>
      </c>
      <c r="BC6" s="37">
        <v>41</v>
      </c>
      <c r="BD6" s="36">
        <f>SUM(BA6:BC6)</f>
        <v>194</v>
      </c>
      <c r="BE6" s="34">
        <v>5</v>
      </c>
      <c r="BF6" s="34">
        <v>4</v>
      </c>
      <c r="BG6" s="42">
        <f>SUM(BE6:BF6)</f>
        <v>9</v>
      </c>
      <c r="BH6" s="105">
        <v>15</v>
      </c>
      <c r="BI6" s="33">
        <v>3</v>
      </c>
      <c r="BJ6" s="40">
        <f>SUM(BH6:BI6)</f>
        <v>18</v>
      </c>
      <c r="BK6" s="34">
        <v>69</v>
      </c>
      <c r="BL6" s="34">
        <v>15</v>
      </c>
      <c r="BM6" s="36">
        <f>BG6+BJ6+BK6+BL6</f>
        <v>111</v>
      </c>
      <c r="BN6" s="37">
        <v>122</v>
      </c>
      <c r="BO6" s="37">
        <v>49</v>
      </c>
      <c r="BP6" s="37">
        <v>21</v>
      </c>
      <c r="BQ6" s="37">
        <v>33</v>
      </c>
      <c r="BR6" s="116">
        <f>SUM(BP6:BQ6)</f>
        <v>54</v>
      </c>
      <c r="BS6" s="36">
        <f>BO6+BR6</f>
        <v>103</v>
      </c>
      <c r="BT6" s="37">
        <v>85</v>
      </c>
      <c r="BU6" s="37">
        <v>107</v>
      </c>
      <c r="BV6" s="42">
        <f>SUM(BT6:BU6)</f>
        <v>192</v>
      </c>
      <c r="BW6" s="37">
        <v>110</v>
      </c>
      <c r="BX6" s="36">
        <f>SUM(BV6:BW6)</f>
        <v>302</v>
      </c>
      <c r="BY6" s="34">
        <v>10</v>
      </c>
      <c r="BZ6" s="34">
        <v>21</v>
      </c>
      <c r="CA6" s="34">
        <v>23</v>
      </c>
      <c r="CB6" s="42">
        <f>SUM(BZ6:CA6)</f>
        <v>44</v>
      </c>
      <c r="CC6" s="34">
        <v>24</v>
      </c>
      <c r="CD6" s="34">
        <v>37</v>
      </c>
      <c r="CE6" s="34">
        <v>11</v>
      </c>
      <c r="CF6" s="34">
        <v>116</v>
      </c>
      <c r="CG6" s="34">
        <v>18</v>
      </c>
      <c r="CH6" s="34">
        <v>29</v>
      </c>
      <c r="CI6" s="34">
        <v>23</v>
      </c>
      <c r="CJ6" s="34">
        <v>8</v>
      </c>
      <c r="CK6" s="34">
        <v>9</v>
      </c>
      <c r="CL6" s="34">
        <v>21</v>
      </c>
      <c r="CM6" s="121">
        <f>SUM(CJ6:CL6)</f>
        <v>38</v>
      </c>
      <c r="CN6" s="34">
        <v>22</v>
      </c>
      <c r="CO6" s="34">
        <v>20</v>
      </c>
      <c r="CP6" s="34">
        <v>115</v>
      </c>
      <c r="CQ6" s="36">
        <f>BY6+CB6+CC6+CD6+CE6+CF6+CG6+CH6+CI6+CM6+CN6+CO6+CP6</f>
        <v>507</v>
      </c>
      <c r="CR6" s="34">
        <v>9</v>
      </c>
      <c r="CS6" s="34">
        <v>26</v>
      </c>
      <c r="CT6" s="42">
        <f>SUM(CR6:CS6)</f>
        <v>35</v>
      </c>
      <c r="CU6" s="34">
        <v>17</v>
      </c>
      <c r="CV6" s="34">
        <v>11</v>
      </c>
      <c r="CW6" s="42">
        <f>SUM(CU6:CV6)</f>
        <v>28</v>
      </c>
      <c r="CX6" s="34">
        <v>9</v>
      </c>
      <c r="CY6" s="34">
        <v>13</v>
      </c>
      <c r="CZ6" s="42">
        <f>SUM(CX6:CY6)</f>
        <v>22</v>
      </c>
      <c r="DA6" s="34">
        <v>23</v>
      </c>
      <c r="DB6" s="34">
        <v>44</v>
      </c>
      <c r="DC6" s="34">
        <v>29</v>
      </c>
      <c r="DD6" s="34">
        <v>24</v>
      </c>
      <c r="DE6" s="116">
        <f>SUM(DC6:DD6)</f>
        <v>53</v>
      </c>
      <c r="DF6" s="36">
        <f>CT6+CW6+CZ6+DA6+DB6+DE6</f>
        <v>205</v>
      </c>
      <c r="DG6" s="34">
        <v>51</v>
      </c>
      <c r="DH6" s="34">
        <v>11</v>
      </c>
      <c r="DI6" s="34">
        <v>33</v>
      </c>
      <c r="DJ6" s="34">
        <v>4</v>
      </c>
      <c r="DK6" s="42">
        <f>SUM(DI6:DJ6)</f>
        <v>37</v>
      </c>
      <c r="DL6" s="34">
        <v>6</v>
      </c>
      <c r="DM6" s="34">
        <v>11</v>
      </c>
      <c r="DN6" s="34">
        <v>25</v>
      </c>
      <c r="DO6" s="34">
        <v>26</v>
      </c>
      <c r="DP6" s="34">
        <v>20</v>
      </c>
      <c r="DQ6" s="34">
        <v>13</v>
      </c>
      <c r="DR6" s="121">
        <f>SUM(DP6:DQ6)</f>
        <v>33</v>
      </c>
      <c r="DS6" s="34">
        <v>44</v>
      </c>
      <c r="DT6" s="34">
        <v>32</v>
      </c>
      <c r="DU6" s="34">
        <v>16</v>
      </c>
      <c r="DV6" s="34">
        <v>35</v>
      </c>
      <c r="DW6" s="42">
        <f>SUM(DU6:DV6)</f>
        <v>51</v>
      </c>
      <c r="DX6" s="36">
        <f>DG6+DH6+DK6+DL6+DM6+DN6+DO6+DR6+DS6+DT6+DW6</f>
        <v>327</v>
      </c>
    </row>
    <row r="7" spans="1:128" ht="22.9" customHeight="1">
      <c r="A7" s="173">
        <v>2</v>
      </c>
      <c r="B7" s="180" t="s">
        <v>2</v>
      </c>
      <c r="C7" s="77">
        <f>F7+AD7+AZ7+BD7+BM7+BN7+BS7+BX7+CQ7+DF7+DX7</f>
        <v>3862</v>
      </c>
      <c r="D7" s="29">
        <v>27</v>
      </c>
      <c r="E7" s="29">
        <v>65</v>
      </c>
      <c r="F7" s="31">
        <f>SUM(D7:E7)</f>
        <v>92</v>
      </c>
      <c r="G7" s="34">
        <v>30</v>
      </c>
      <c r="H7" s="34">
        <v>24</v>
      </c>
      <c r="I7" s="42">
        <f>SUM(G7:H7)</f>
        <v>54</v>
      </c>
      <c r="J7" s="34">
        <v>46</v>
      </c>
      <c r="K7" s="34">
        <v>45</v>
      </c>
      <c r="L7" s="42">
        <f>SUM(J7:K7)</f>
        <v>91</v>
      </c>
      <c r="M7" s="29">
        <v>28</v>
      </c>
      <c r="N7" s="29">
        <v>29</v>
      </c>
      <c r="O7" s="29">
        <v>32</v>
      </c>
      <c r="P7" s="29">
        <v>27</v>
      </c>
      <c r="Q7" s="29">
        <v>34</v>
      </c>
      <c r="R7" s="42">
        <f>SUM(M7:Q7)</f>
        <v>150</v>
      </c>
      <c r="S7" s="34">
        <v>99</v>
      </c>
      <c r="T7" s="34">
        <v>61</v>
      </c>
      <c r="U7" s="34">
        <f>129+0</f>
        <v>129</v>
      </c>
      <c r="V7" s="42">
        <f>SUM(T7:U7)</f>
        <v>190</v>
      </c>
      <c r="W7" s="34">
        <v>51</v>
      </c>
      <c r="X7" s="34">
        <v>62</v>
      </c>
      <c r="Y7" s="34">
        <v>34</v>
      </c>
      <c r="Z7" s="29">
        <v>84</v>
      </c>
      <c r="AA7" s="29">
        <v>44</v>
      </c>
      <c r="AB7" s="29">
        <v>39</v>
      </c>
      <c r="AC7" s="29">
        <v>22</v>
      </c>
      <c r="AD7" s="36">
        <f>I7+L7+R7+S7+V7+W7+X7+Y7+Z7+AA7+AB7+AC7</f>
        <v>920</v>
      </c>
      <c r="AE7" s="37">
        <v>32</v>
      </c>
      <c r="AF7" s="37">
        <v>114</v>
      </c>
      <c r="AG7" s="37">
        <v>116</v>
      </c>
      <c r="AH7" s="37">
        <v>32</v>
      </c>
      <c r="AI7" s="37">
        <v>57</v>
      </c>
      <c r="AJ7" s="34">
        <v>27</v>
      </c>
      <c r="AK7" s="42">
        <f>SUM(AE7:AJ7)</f>
        <v>378</v>
      </c>
      <c r="AL7" s="34">
        <v>36</v>
      </c>
      <c r="AM7" s="34">
        <v>4</v>
      </c>
      <c r="AN7" s="42">
        <f>SUM(AL7:AM7)</f>
        <v>40</v>
      </c>
      <c r="AO7" s="34">
        <v>24</v>
      </c>
      <c r="AP7" s="34">
        <v>82</v>
      </c>
      <c r="AQ7" s="34">
        <v>84</v>
      </c>
      <c r="AR7" s="34">
        <v>32</v>
      </c>
      <c r="AS7" s="34">
        <v>30</v>
      </c>
      <c r="AT7" s="34">
        <v>23</v>
      </c>
      <c r="AU7" s="34">
        <v>113</v>
      </c>
      <c r="AV7" s="42">
        <f>SUM(AN7:AU7)</f>
        <v>428</v>
      </c>
      <c r="AW7" s="35">
        <v>102</v>
      </c>
      <c r="AX7" s="34">
        <v>25</v>
      </c>
      <c r="AY7" s="34">
        <v>111</v>
      </c>
      <c r="AZ7" s="36">
        <f>AK7+AV7+AW7+AX7+AY7</f>
        <v>1044</v>
      </c>
      <c r="BA7" s="37">
        <v>72</v>
      </c>
      <c r="BB7" s="37">
        <v>78</v>
      </c>
      <c r="BC7" s="37">
        <v>40</v>
      </c>
      <c r="BD7" s="36">
        <f>SUM(BA7:BC7)</f>
        <v>190</v>
      </c>
      <c r="BE7" s="34">
        <v>3</v>
      </c>
      <c r="BF7" s="34">
        <v>4</v>
      </c>
      <c r="BG7" s="42">
        <f>SUM(BE7:BF7)</f>
        <v>7</v>
      </c>
      <c r="BH7" s="105">
        <v>15</v>
      </c>
      <c r="BI7" s="33">
        <v>3</v>
      </c>
      <c r="BJ7" s="40">
        <f>SUM(BH7:BI7)</f>
        <v>18</v>
      </c>
      <c r="BK7" s="34">
        <v>65</v>
      </c>
      <c r="BL7" s="34">
        <v>15</v>
      </c>
      <c r="BM7" s="36">
        <f>BG7+BJ7+BK7+BL7</f>
        <v>105</v>
      </c>
      <c r="BN7" s="37">
        <v>122</v>
      </c>
      <c r="BO7" s="37">
        <v>49</v>
      </c>
      <c r="BP7" s="37">
        <v>21</v>
      </c>
      <c r="BQ7" s="37">
        <v>33</v>
      </c>
      <c r="BR7" s="116">
        <f>SUM(BP7:BQ7)</f>
        <v>54</v>
      </c>
      <c r="BS7" s="36">
        <f>BO7+BR7</f>
        <v>103</v>
      </c>
      <c r="BT7" s="37">
        <v>85</v>
      </c>
      <c r="BU7" s="37">
        <v>104</v>
      </c>
      <c r="BV7" s="42">
        <f>SUM(BT7:BU7)</f>
        <v>189</v>
      </c>
      <c r="BW7" s="37">
        <v>106</v>
      </c>
      <c r="BX7" s="36">
        <f>SUM(BV7:BW7)</f>
        <v>295</v>
      </c>
      <c r="BY7" s="34">
        <v>10</v>
      </c>
      <c r="BZ7" s="34">
        <v>21</v>
      </c>
      <c r="CA7" s="34">
        <v>23</v>
      </c>
      <c r="CB7" s="42">
        <f>SUM(BZ7:CA7)</f>
        <v>44</v>
      </c>
      <c r="CC7" s="34">
        <v>24</v>
      </c>
      <c r="CD7" s="34">
        <v>36</v>
      </c>
      <c r="CE7" s="34">
        <v>11</v>
      </c>
      <c r="CF7" s="34">
        <v>94</v>
      </c>
      <c r="CG7" s="34">
        <v>18</v>
      </c>
      <c r="CH7" s="34">
        <v>29</v>
      </c>
      <c r="CI7" s="34">
        <v>22</v>
      </c>
      <c r="CJ7" s="34">
        <v>8</v>
      </c>
      <c r="CK7" s="34">
        <v>8</v>
      </c>
      <c r="CL7" s="34">
        <v>21</v>
      </c>
      <c r="CM7" s="121">
        <f>SUM(CJ7:CL7)</f>
        <v>37</v>
      </c>
      <c r="CN7" s="34">
        <v>21</v>
      </c>
      <c r="CO7" s="34">
        <v>20</v>
      </c>
      <c r="CP7" s="34">
        <v>113</v>
      </c>
      <c r="CQ7" s="36">
        <f>BY7+CB7+CC7+CD7+CE7+CF7+CG7+CH7+CI7+CM7+CN7+CO7+CP7</f>
        <v>479</v>
      </c>
      <c r="CR7" s="34">
        <v>9</v>
      </c>
      <c r="CS7" s="34">
        <v>26</v>
      </c>
      <c r="CT7" s="42">
        <f>SUM(CR7:CS7)</f>
        <v>35</v>
      </c>
      <c r="CU7" s="34">
        <v>13</v>
      </c>
      <c r="CV7" s="34">
        <v>11</v>
      </c>
      <c r="CW7" s="42">
        <f>SUM(CU7:CV7)</f>
        <v>24</v>
      </c>
      <c r="CX7" s="34">
        <v>9</v>
      </c>
      <c r="CY7" s="34">
        <v>10</v>
      </c>
      <c r="CZ7" s="42">
        <f>SUM(CX7:CY7)</f>
        <v>19</v>
      </c>
      <c r="DA7" s="34">
        <v>22</v>
      </c>
      <c r="DB7" s="34">
        <v>38</v>
      </c>
      <c r="DC7" s="34">
        <v>28</v>
      </c>
      <c r="DD7" s="34">
        <v>24</v>
      </c>
      <c r="DE7" s="116">
        <f>SUM(DC7:DD7)</f>
        <v>52</v>
      </c>
      <c r="DF7" s="36">
        <f>CT7+CW7+CZ7+DA7+DB7+DE7</f>
        <v>190</v>
      </c>
      <c r="DG7" s="34">
        <v>50</v>
      </c>
      <c r="DH7" s="34">
        <v>11</v>
      </c>
      <c r="DI7" s="34">
        <v>32</v>
      </c>
      <c r="DJ7" s="34">
        <v>3</v>
      </c>
      <c r="DK7" s="42">
        <f>SUM(DI7:DJ7)</f>
        <v>35</v>
      </c>
      <c r="DL7" s="34">
        <v>6</v>
      </c>
      <c r="DM7" s="34">
        <v>11</v>
      </c>
      <c r="DN7" s="34">
        <v>25</v>
      </c>
      <c r="DO7" s="34">
        <v>26</v>
      </c>
      <c r="DP7" s="34">
        <v>20</v>
      </c>
      <c r="DQ7" s="34">
        <v>13</v>
      </c>
      <c r="DR7" s="121">
        <f>SUM(DP7:DQ7)</f>
        <v>33</v>
      </c>
      <c r="DS7" s="34">
        <v>44</v>
      </c>
      <c r="DT7" s="34">
        <v>32</v>
      </c>
      <c r="DU7" s="34">
        <v>15</v>
      </c>
      <c r="DV7" s="34">
        <v>34</v>
      </c>
      <c r="DW7" s="42">
        <f>SUM(DU7:DV7)</f>
        <v>49</v>
      </c>
      <c r="DX7" s="36">
        <f>DG7+DH7+DK7+DL7+DM7+DN7+DO7+DR7+DS7+DT7+DW7</f>
        <v>322</v>
      </c>
    </row>
    <row r="8" spans="1:128" s="16" customFormat="1" ht="21.6" customHeight="1">
      <c r="A8" s="175"/>
      <c r="B8" s="176" t="s">
        <v>103</v>
      </c>
      <c r="C8" s="78">
        <f>(C7*100)/C6</f>
        <v>96.4294631710362</v>
      </c>
      <c r="D8" s="94">
        <f>(D7*100)/D6</f>
        <v>100</v>
      </c>
      <c r="E8" s="94">
        <f>(E7*100)/E6</f>
        <v>100</v>
      </c>
      <c r="F8" s="78">
        <f>(F7*100)/F6</f>
        <v>100</v>
      </c>
      <c r="G8" s="97">
        <f aca="true" t="shared" si="0" ref="G8:Y8">(G7/G6)*100</f>
        <v>88.23529411764706</v>
      </c>
      <c r="H8" s="97">
        <f t="shared" si="0"/>
        <v>92.3076923076923</v>
      </c>
      <c r="I8" s="93">
        <f>(I7/I6)*100</f>
        <v>90</v>
      </c>
      <c r="J8" s="97">
        <f t="shared" si="0"/>
        <v>100</v>
      </c>
      <c r="K8" s="97">
        <f t="shared" si="0"/>
        <v>100</v>
      </c>
      <c r="L8" s="93">
        <f>(L7/L6)*100</f>
        <v>100</v>
      </c>
      <c r="M8" s="94">
        <f>(M7*100)/M6</f>
        <v>100</v>
      </c>
      <c r="N8" s="94">
        <f>(N7*100)/N6</f>
        <v>96.66666666666667</v>
      </c>
      <c r="O8" s="94">
        <f>(O7*100)/O6</f>
        <v>96.96969696969697</v>
      </c>
      <c r="P8" s="94">
        <f>(P7*100)/P6</f>
        <v>93.10344827586206</v>
      </c>
      <c r="Q8" s="94">
        <f>(Q7*100)/Q6</f>
        <v>94.44444444444444</v>
      </c>
      <c r="R8" s="93">
        <f>(R7/R6)*100</f>
        <v>96.15384615384616</v>
      </c>
      <c r="S8" s="97">
        <f t="shared" si="0"/>
        <v>92.5233644859813</v>
      </c>
      <c r="T8" s="97">
        <f t="shared" si="0"/>
        <v>100</v>
      </c>
      <c r="U8" s="97">
        <f>(U7/U6)*100</f>
        <v>89.58333333333334</v>
      </c>
      <c r="V8" s="93">
        <f>(V7/V6)*100</f>
        <v>92.6829268292683</v>
      </c>
      <c r="W8" s="97">
        <f t="shared" si="0"/>
        <v>98.07692307692307</v>
      </c>
      <c r="X8" s="97">
        <f t="shared" si="0"/>
        <v>95.38461538461539</v>
      </c>
      <c r="Y8" s="97">
        <f t="shared" si="0"/>
        <v>100</v>
      </c>
      <c r="Z8" s="94">
        <f>(Z7*100)/Z6</f>
        <v>98.82352941176471</v>
      </c>
      <c r="AA8" s="94">
        <f>(AA7*100)/AA6</f>
        <v>91.66666666666667</v>
      </c>
      <c r="AB8" s="94">
        <f>(AB7*100)/AB6</f>
        <v>100</v>
      </c>
      <c r="AC8" s="94">
        <f>(AC7*100)/AC6</f>
        <v>100</v>
      </c>
      <c r="AD8" s="93">
        <f>(AD7/AD6)*100</f>
        <v>95.4356846473029</v>
      </c>
      <c r="AE8" s="97">
        <f aca="true" t="shared" si="1" ref="AE8:BN8">(AE7/AE6)*100</f>
        <v>100</v>
      </c>
      <c r="AF8" s="97">
        <f t="shared" si="1"/>
        <v>98.27586206896551</v>
      </c>
      <c r="AG8" s="97">
        <f t="shared" si="1"/>
        <v>96.66666666666667</v>
      </c>
      <c r="AH8" s="97">
        <f t="shared" si="1"/>
        <v>91.42857142857143</v>
      </c>
      <c r="AI8" s="97">
        <f t="shared" si="1"/>
        <v>100</v>
      </c>
      <c r="AJ8" s="97">
        <f t="shared" si="1"/>
        <v>100</v>
      </c>
      <c r="AK8" s="93">
        <f>(AK7/AK6)*100</f>
        <v>97.67441860465115</v>
      </c>
      <c r="AL8" s="97">
        <f>(AL7/AL6)*100</f>
        <v>100</v>
      </c>
      <c r="AM8" s="97">
        <f>(AM7/AM6)*100</f>
        <v>100</v>
      </c>
      <c r="AN8" s="93">
        <f>(AN7/AN6)*100</f>
        <v>100</v>
      </c>
      <c r="AO8" s="97">
        <f t="shared" si="1"/>
        <v>96</v>
      </c>
      <c r="AP8" s="97">
        <f t="shared" si="1"/>
        <v>94.25287356321839</v>
      </c>
      <c r="AQ8" s="97">
        <f t="shared" si="1"/>
        <v>96.55172413793103</v>
      </c>
      <c r="AR8" s="97">
        <f t="shared" si="1"/>
        <v>100</v>
      </c>
      <c r="AS8" s="97">
        <f t="shared" si="1"/>
        <v>96.7741935483871</v>
      </c>
      <c r="AT8" s="97">
        <f t="shared" si="1"/>
        <v>100</v>
      </c>
      <c r="AU8" s="97">
        <f t="shared" si="1"/>
        <v>94.9579831932773</v>
      </c>
      <c r="AV8" s="93">
        <f>(AV7/AV6)*100</f>
        <v>96.3963963963964</v>
      </c>
      <c r="AW8" s="98">
        <f t="shared" si="1"/>
        <v>94.44444444444444</v>
      </c>
      <c r="AX8" s="97">
        <f t="shared" si="1"/>
        <v>96.15384615384616</v>
      </c>
      <c r="AY8" s="97">
        <f t="shared" si="1"/>
        <v>98.23008849557522</v>
      </c>
      <c r="AZ8" s="93">
        <f>(AZ7/AZ6)*100</f>
        <v>96.84601113172542</v>
      </c>
      <c r="BA8" s="97">
        <f t="shared" si="1"/>
        <v>96</v>
      </c>
      <c r="BB8" s="97">
        <f t="shared" si="1"/>
        <v>100</v>
      </c>
      <c r="BC8" s="97">
        <f t="shared" si="1"/>
        <v>97.5609756097561</v>
      </c>
      <c r="BD8" s="93">
        <f>(BD7/BD6)*100</f>
        <v>97.9381443298969</v>
      </c>
      <c r="BE8" s="97">
        <f t="shared" si="1"/>
        <v>60</v>
      </c>
      <c r="BF8" s="97">
        <f t="shared" si="1"/>
        <v>100</v>
      </c>
      <c r="BG8" s="93">
        <f>(BG7/BG6)*100</f>
        <v>77.77777777777779</v>
      </c>
      <c r="BH8" s="106">
        <f t="shared" si="1"/>
        <v>100</v>
      </c>
      <c r="BI8" s="95">
        <f t="shared" si="1"/>
        <v>100</v>
      </c>
      <c r="BJ8" s="96">
        <f>(BJ7/BJ6)*100</f>
        <v>100</v>
      </c>
      <c r="BK8" s="97">
        <f t="shared" si="1"/>
        <v>94.20289855072464</v>
      </c>
      <c r="BL8" s="97">
        <f t="shared" si="1"/>
        <v>100</v>
      </c>
      <c r="BM8" s="93">
        <f>(BM7/BM6)*100</f>
        <v>94.5945945945946</v>
      </c>
      <c r="BN8" s="97">
        <f t="shared" si="1"/>
        <v>100</v>
      </c>
      <c r="BO8" s="97">
        <f>(BO7/BO6)*100</f>
        <v>100</v>
      </c>
      <c r="BP8" s="97">
        <f>(BP7/BP6)*100</f>
        <v>100</v>
      </c>
      <c r="BQ8" s="97">
        <f>(BQ7/BQ6)*100</f>
        <v>100</v>
      </c>
      <c r="BR8" s="117">
        <f>(BR7/BR6)*100</f>
        <v>100</v>
      </c>
      <c r="BS8" s="93">
        <f>(BS7/BS6)*100</f>
        <v>100</v>
      </c>
      <c r="BT8" s="97">
        <f aca="true" t="shared" si="2" ref="BT8:DV8">(BT7/BT6)*100</f>
        <v>100</v>
      </c>
      <c r="BU8" s="97">
        <f t="shared" si="2"/>
        <v>97.19626168224299</v>
      </c>
      <c r="BV8" s="93">
        <f>(BV7/BV6)*100</f>
        <v>98.4375</v>
      </c>
      <c r="BW8" s="97">
        <f t="shared" si="2"/>
        <v>96.36363636363636</v>
      </c>
      <c r="BX8" s="93">
        <f>(BX7/BX6)*100</f>
        <v>97.68211920529801</v>
      </c>
      <c r="BY8" s="97">
        <f t="shared" si="2"/>
        <v>100</v>
      </c>
      <c r="BZ8" s="97">
        <f t="shared" si="2"/>
        <v>100</v>
      </c>
      <c r="CA8" s="97">
        <f t="shared" si="2"/>
        <v>100</v>
      </c>
      <c r="CB8" s="93">
        <f>(CB7/CB6)*100</f>
        <v>100</v>
      </c>
      <c r="CC8" s="97">
        <f t="shared" si="2"/>
        <v>100</v>
      </c>
      <c r="CD8" s="97">
        <f t="shared" si="2"/>
        <v>97.2972972972973</v>
      </c>
      <c r="CE8" s="97">
        <f t="shared" si="2"/>
        <v>100</v>
      </c>
      <c r="CF8" s="97">
        <f t="shared" si="2"/>
        <v>81.03448275862068</v>
      </c>
      <c r="CG8" s="97">
        <f t="shared" si="2"/>
        <v>100</v>
      </c>
      <c r="CH8" s="97">
        <f t="shared" si="2"/>
        <v>100</v>
      </c>
      <c r="CI8" s="97">
        <f t="shared" si="2"/>
        <v>95.65217391304348</v>
      </c>
      <c r="CJ8" s="97">
        <f t="shared" si="2"/>
        <v>100</v>
      </c>
      <c r="CK8" s="97">
        <f t="shared" si="2"/>
        <v>88.88888888888889</v>
      </c>
      <c r="CL8" s="97">
        <f t="shared" si="2"/>
        <v>100</v>
      </c>
      <c r="CM8" s="122">
        <f>(CM7/CM6)*100</f>
        <v>97.36842105263158</v>
      </c>
      <c r="CN8" s="97">
        <f t="shared" si="2"/>
        <v>95.45454545454545</v>
      </c>
      <c r="CO8" s="97">
        <f t="shared" si="2"/>
        <v>100</v>
      </c>
      <c r="CP8" s="97">
        <f t="shared" si="2"/>
        <v>98.26086956521739</v>
      </c>
      <c r="CQ8" s="93">
        <f>(CQ7/CQ6)*100</f>
        <v>94.47731755424064</v>
      </c>
      <c r="CR8" s="97">
        <f t="shared" si="2"/>
        <v>100</v>
      </c>
      <c r="CS8" s="97">
        <f t="shared" si="2"/>
        <v>100</v>
      </c>
      <c r="CT8" s="93">
        <f>(CT7/CT6)*100</f>
        <v>100</v>
      </c>
      <c r="CU8" s="97">
        <f t="shared" si="2"/>
        <v>76.47058823529412</v>
      </c>
      <c r="CV8" s="97">
        <f t="shared" si="2"/>
        <v>100</v>
      </c>
      <c r="CW8" s="93">
        <f>(CW7/CW6)*100</f>
        <v>85.71428571428571</v>
      </c>
      <c r="CX8" s="97">
        <f t="shared" si="2"/>
        <v>100</v>
      </c>
      <c r="CY8" s="97">
        <f t="shared" si="2"/>
        <v>76.92307692307693</v>
      </c>
      <c r="CZ8" s="93">
        <f>(CZ7/CZ6)*100</f>
        <v>86.36363636363636</v>
      </c>
      <c r="DA8" s="97">
        <f t="shared" si="2"/>
        <v>95.65217391304348</v>
      </c>
      <c r="DB8" s="97">
        <f t="shared" si="2"/>
        <v>86.36363636363636</v>
      </c>
      <c r="DC8" s="97">
        <f t="shared" si="2"/>
        <v>96.55172413793103</v>
      </c>
      <c r="DD8" s="97">
        <f t="shared" si="2"/>
        <v>100</v>
      </c>
      <c r="DE8" s="117">
        <f>(DE7/DE6)*100</f>
        <v>98.11320754716981</v>
      </c>
      <c r="DF8" s="93">
        <f>(DF7/DF6)*100</f>
        <v>92.6829268292683</v>
      </c>
      <c r="DG8" s="97">
        <f t="shared" si="2"/>
        <v>98.0392156862745</v>
      </c>
      <c r="DH8" s="97">
        <f t="shared" si="2"/>
        <v>100</v>
      </c>
      <c r="DI8" s="97">
        <f t="shared" si="2"/>
        <v>96.96969696969697</v>
      </c>
      <c r="DJ8" s="97">
        <f t="shared" si="2"/>
        <v>75</v>
      </c>
      <c r="DK8" s="93">
        <f>(DK7/DK6)*100</f>
        <v>94.5945945945946</v>
      </c>
      <c r="DL8" s="97">
        <f t="shared" si="2"/>
        <v>100</v>
      </c>
      <c r="DM8" s="97">
        <f t="shared" si="2"/>
        <v>100</v>
      </c>
      <c r="DN8" s="97">
        <f t="shared" si="2"/>
        <v>100</v>
      </c>
      <c r="DO8" s="97">
        <f t="shared" si="2"/>
        <v>100</v>
      </c>
      <c r="DP8" s="97">
        <f t="shared" si="2"/>
        <v>100</v>
      </c>
      <c r="DQ8" s="97">
        <f t="shared" si="2"/>
        <v>100</v>
      </c>
      <c r="DR8" s="122">
        <f>(DR7/DR6)*100</f>
        <v>100</v>
      </c>
      <c r="DS8" s="97">
        <f t="shared" si="2"/>
        <v>100</v>
      </c>
      <c r="DT8" s="97">
        <f t="shared" si="2"/>
        <v>100</v>
      </c>
      <c r="DU8" s="97">
        <f t="shared" si="2"/>
        <v>93.75</v>
      </c>
      <c r="DV8" s="97">
        <f t="shared" si="2"/>
        <v>97.14285714285714</v>
      </c>
      <c r="DW8" s="93">
        <f>(DW7/DW6)*100</f>
        <v>96.07843137254902</v>
      </c>
      <c r="DX8" s="93">
        <f>(DX7/DX6)*100</f>
        <v>98.47094801223241</v>
      </c>
    </row>
    <row r="9" spans="1:128" s="165" customFormat="1" ht="33.6" customHeight="1">
      <c r="A9" s="177">
        <v>2.1</v>
      </c>
      <c r="B9" s="181" t="s">
        <v>3</v>
      </c>
      <c r="C9" s="77">
        <f aca="true" t="shared" si="3" ref="C9:C15">F9+AD9+AZ9+BD9+BM9+BN9+BS9+BX9+CQ9+DF9+DX9</f>
        <v>3301</v>
      </c>
      <c r="D9" s="29">
        <v>26</v>
      </c>
      <c r="E9" s="29">
        <v>62</v>
      </c>
      <c r="F9" s="31">
        <f aca="true" t="shared" si="4" ref="F9:F15">SUM(D9:E9)</f>
        <v>88</v>
      </c>
      <c r="G9" s="34">
        <v>27</v>
      </c>
      <c r="H9" s="34">
        <v>20</v>
      </c>
      <c r="I9" s="42">
        <f aca="true" t="shared" si="5" ref="I9:I15">SUM(G9:H9)</f>
        <v>47</v>
      </c>
      <c r="J9" s="34">
        <v>45</v>
      </c>
      <c r="K9" s="34">
        <v>45</v>
      </c>
      <c r="L9" s="42">
        <f aca="true" t="shared" si="6" ref="L9:L15">SUM(J9:K9)</f>
        <v>90</v>
      </c>
      <c r="M9" s="29">
        <v>28</v>
      </c>
      <c r="N9" s="29">
        <v>25</v>
      </c>
      <c r="O9" s="29">
        <v>31</v>
      </c>
      <c r="P9" s="29">
        <v>25</v>
      </c>
      <c r="Q9" s="29">
        <v>28</v>
      </c>
      <c r="R9" s="42">
        <f aca="true" t="shared" si="7" ref="R9:R15">SUM(M9:Q9)</f>
        <v>137</v>
      </c>
      <c r="S9" s="34">
        <v>89</v>
      </c>
      <c r="T9" s="34">
        <v>52</v>
      </c>
      <c r="U9" s="34">
        <v>97</v>
      </c>
      <c r="V9" s="42">
        <f aca="true" t="shared" si="8" ref="V9:V15">SUM(T9:U9)</f>
        <v>149</v>
      </c>
      <c r="W9" s="34">
        <v>23</v>
      </c>
      <c r="X9" s="34">
        <v>60</v>
      </c>
      <c r="Y9" s="34">
        <v>32</v>
      </c>
      <c r="Z9" s="29">
        <v>79</v>
      </c>
      <c r="AA9" s="29">
        <v>41</v>
      </c>
      <c r="AB9" s="29">
        <v>37</v>
      </c>
      <c r="AC9" s="29">
        <v>22</v>
      </c>
      <c r="AD9" s="36">
        <f aca="true" t="shared" si="9" ref="AD9:AD15">I9+L9+R9+S9+V9+W9+X9+Y9+Z9+AA9+AB9+AC9</f>
        <v>806</v>
      </c>
      <c r="AE9" s="37">
        <v>27</v>
      </c>
      <c r="AF9" s="37">
        <v>86</v>
      </c>
      <c r="AG9" s="37">
        <v>86</v>
      </c>
      <c r="AH9" s="37">
        <v>28</v>
      </c>
      <c r="AI9" s="37">
        <v>48</v>
      </c>
      <c r="AJ9" s="34">
        <v>25</v>
      </c>
      <c r="AK9" s="42">
        <f aca="true" t="shared" si="10" ref="AK9:AK15">SUM(AE9:AJ9)</f>
        <v>300</v>
      </c>
      <c r="AL9" s="34">
        <v>36</v>
      </c>
      <c r="AM9" s="34">
        <v>3</v>
      </c>
      <c r="AN9" s="42">
        <f aca="true" t="shared" si="11" ref="AN9:AN15">SUM(AL9:AM9)</f>
        <v>39</v>
      </c>
      <c r="AO9" s="34">
        <v>21</v>
      </c>
      <c r="AP9" s="34">
        <v>70</v>
      </c>
      <c r="AQ9" s="34">
        <v>71</v>
      </c>
      <c r="AR9" s="34">
        <v>26</v>
      </c>
      <c r="AS9" s="34">
        <v>28</v>
      </c>
      <c r="AT9" s="34">
        <v>21</v>
      </c>
      <c r="AU9" s="34">
        <v>81</v>
      </c>
      <c r="AV9" s="42">
        <f aca="true" t="shared" si="12" ref="AV9:AV15">SUM(AN9:AU9)</f>
        <v>357</v>
      </c>
      <c r="AW9" s="35">
        <v>78</v>
      </c>
      <c r="AX9" s="34">
        <v>24</v>
      </c>
      <c r="AY9" s="34">
        <v>87</v>
      </c>
      <c r="AZ9" s="36">
        <f aca="true" t="shared" si="13" ref="AZ9:AZ15">AK9+AV9+AW9+AX9+AY9</f>
        <v>846</v>
      </c>
      <c r="BA9" s="37">
        <v>60</v>
      </c>
      <c r="BB9" s="37">
        <v>69</v>
      </c>
      <c r="BC9" s="37">
        <v>34</v>
      </c>
      <c r="BD9" s="36">
        <f aca="true" t="shared" si="14" ref="BD9:BD15">SUM(BA9:BC9)</f>
        <v>163</v>
      </c>
      <c r="BE9" s="34">
        <v>3</v>
      </c>
      <c r="BF9" s="34">
        <v>4</v>
      </c>
      <c r="BG9" s="42">
        <f aca="true" t="shared" si="15" ref="BG9:BG15">SUM(BE9:BF9)</f>
        <v>7</v>
      </c>
      <c r="BH9" s="105">
        <v>15</v>
      </c>
      <c r="BI9" s="33">
        <v>3</v>
      </c>
      <c r="BJ9" s="40">
        <f aca="true" t="shared" si="16" ref="BJ9:BJ15">SUM(BH9:BI9)</f>
        <v>18</v>
      </c>
      <c r="BK9" s="34">
        <v>58</v>
      </c>
      <c r="BL9" s="34">
        <v>15</v>
      </c>
      <c r="BM9" s="36">
        <f aca="true" t="shared" si="17" ref="BM9:BM15">BG9+BJ9+BK9+BL9</f>
        <v>98</v>
      </c>
      <c r="BN9" s="37">
        <v>122</v>
      </c>
      <c r="BO9" s="37">
        <v>41</v>
      </c>
      <c r="BP9" s="37">
        <v>21</v>
      </c>
      <c r="BQ9" s="37">
        <v>29</v>
      </c>
      <c r="BR9" s="116">
        <f aca="true" t="shared" si="18" ref="BR9:BR15">SUM(BP9:BQ9)</f>
        <v>50</v>
      </c>
      <c r="BS9" s="36">
        <f aca="true" t="shared" si="19" ref="BS9:BS15">BO9+BR9</f>
        <v>91</v>
      </c>
      <c r="BT9" s="37">
        <v>74</v>
      </c>
      <c r="BU9" s="37">
        <v>91</v>
      </c>
      <c r="BV9" s="42">
        <f aca="true" t="shared" si="20" ref="BV9:BV15">SUM(BT9:BU9)</f>
        <v>165</v>
      </c>
      <c r="BW9" s="37">
        <v>81</v>
      </c>
      <c r="BX9" s="36">
        <f aca="true" t="shared" si="21" ref="BX9:BX15">SUM(BV9:BW9)</f>
        <v>246</v>
      </c>
      <c r="BY9" s="34">
        <v>9</v>
      </c>
      <c r="BZ9" s="34">
        <v>17</v>
      </c>
      <c r="CA9" s="34">
        <v>22</v>
      </c>
      <c r="CB9" s="42">
        <f aca="true" t="shared" si="22" ref="CB9:CB15">SUM(BZ9:CA9)</f>
        <v>39</v>
      </c>
      <c r="CC9" s="34">
        <v>21</v>
      </c>
      <c r="CD9" s="34">
        <v>29</v>
      </c>
      <c r="CE9" s="34">
        <v>9</v>
      </c>
      <c r="CF9" s="34">
        <v>73</v>
      </c>
      <c r="CG9" s="34">
        <v>15</v>
      </c>
      <c r="CH9" s="34">
        <v>24</v>
      </c>
      <c r="CI9" s="34">
        <v>19</v>
      </c>
      <c r="CJ9" s="34">
        <v>7</v>
      </c>
      <c r="CK9" s="34">
        <v>6</v>
      </c>
      <c r="CL9" s="34">
        <v>18</v>
      </c>
      <c r="CM9" s="121">
        <f aca="true" t="shared" si="23" ref="CM9:CM15">SUM(CJ9:CL9)</f>
        <v>31</v>
      </c>
      <c r="CN9" s="34">
        <v>19</v>
      </c>
      <c r="CO9" s="34">
        <v>16</v>
      </c>
      <c r="CP9" s="34">
        <v>75</v>
      </c>
      <c r="CQ9" s="36">
        <f aca="true" t="shared" si="24" ref="CQ9:CQ15">BY9+CB9+CC9+CD9+CE9+CF9+CG9+CH9+CI9+CM9+CN9+CO9+CP9</f>
        <v>379</v>
      </c>
      <c r="CR9" s="34">
        <v>9</v>
      </c>
      <c r="CS9" s="34">
        <v>24</v>
      </c>
      <c r="CT9" s="42">
        <f aca="true" t="shared" si="25" ref="CT9:CT15">SUM(CR9:CS9)</f>
        <v>33</v>
      </c>
      <c r="CU9" s="34">
        <v>11</v>
      </c>
      <c r="CV9" s="34">
        <v>11</v>
      </c>
      <c r="CW9" s="42">
        <f aca="true" t="shared" si="26" ref="CW9:CW15">SUM(CU9:CV9)</f>
        <v>22</v>
      </c>
      <c r="CX9" s="34">
        <v>9</v>
      </c>
      <c r="CY9" s="34">
        <v>10</v>
      </c>
      <c r="CZ9" s="42">
        <f aca="true" t="shared" si="27" ref="CZ9:CZ15">SUM(CX9:CY9)</f>
        <v>19</v>
      </c>
      <c r="DA9" s="34">
        <v>19</v>
      </c>
      <c r="DB9" s="34">
        <v>32</v>
      </c>
      <c r="DC9" s="34">
        <v>25</v>
      </c>
      <c r="DD9" s="34">
        <v>20</v>
      </c>
      <c r="DE9" s="116">
        <f aca="true" t="shared" si="28" ref="DE9:DE15">SUM(DC9:DD9)</f>
        <v>45</v>
      </c>
      <c r="DF9" s="36">
        <f aca="true" t="shared" si="29" ref="DF9:DF15">CT9+CW9+CZ9+DA9+DB9+DE9</f>
        <v>170</v>
      </c>
      <c r="DG9" s="34">
        <v>37</v>
      </c>
      <c r="DH9" s="34">
        <v>11</v>
      </c>
      <c r="DI9" s="34">
        <v>31</v>
      </c>
      <c r="DJ9" s="34">
        <v>3</v>
      </c>
      <c r="DK9" s="42">
        <f aca="true" t="shared" si="30" ref="DK9:DK15">SUM(DI9:DJ9)</f>
        <v>34</v>
      </c>
      <c r="DL9" s="34">
        <v>5</v>
      </c>
      <c r="DM9" s="34">
        <v>11</v>
      </c>
      <c r="DN9" s="34">
        <v>23</v>
      </c>
      <c r="DO9" s="34">
        <v>25</v>
      </c>
      <c r="DP9" s="34">
        <v>19</v>
      </c>
      <c r="DQ9" s="34">
        <v>13</v>
      </c>
      <c r="DR9" s="121">
        <f aca="true" t="shared" si="31" ref="DR9:DR15">SUM(DP9:DQ9)</f>
        <v>32</v>
      </c>
      <c r="DS9" s="34">
        <v>40</v>
      </c>
      <c r="DT9" s="34">
        <v>32</v>
      </c>
      <c r="DU9" s="34">
        <v>14</v>
      </c>
      <c r="DV9" s="34">
        <v>28</v>
      </c>
      <c r="DW9" s="42">
        <f aca="true" t="shared" si="32" ref="DW9:DW15">SUM(DU9:DV9)</f>
        <v>42</v>
      </c>
      <c r="DX9" s="36">
        <f aca="true" t="shared" si="33" ref="DX9:DX15">DG9+DH9+DK9+DL9+DM9+DN9+DO9+DR9+DS9+DT9+DW9</f>
        <v>292</v>
      </c>
    </row>
    <row r="10" spans="1:128" s="165" customFormat="1" ht="28.5">
      <c r="A10" s="177">
        <v>2.2</v>
      </c>
      <c r="B10" s="181" t="s">
        <v>4</v>
      </c>
      <c r="C10" s="77">
        <f t="shared" si="3"/>
        <v>48</v>
      </c>
      <c r="D10" s="29">
        <v>0</v>
      </c>
      <c r="E10" s="29">
        <v>0</v>
      </c>
      <c r="F10" s="31">
        <f t="shared" si="4"/>
        <v>0</v>
      </c>
      <c r="G10" s="34">
        <v>0</v>
      </c>
      <c r="H10" s="34">
        <v>0</v>
      </c>
      <c r="I10" s="42">
        <f t="shared" si="5"/>
        <v>0</v>
      </c>
      <c r="J10" s="34">
        <v>0</v>
      </c>
      <c r="K10" s="34">
        <v>0</v>
      </c>
      <c r="L10" s="42">
        <f t="shared" si="6"/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42">
        <f t="shared" si="7"/>
        <v>0</v>
      </c>
      <c r="S10" s="34">
        <v>2</v>
      </c>
      <c r="T10" s="34">
        <v>1</v>
      </c>
      <c r="U10" s="34">
        <f>3+0</f>
        <v>3</v>
      </c>
      <c r="V10" s="42">
        <f t="shared" si="8"/>
        <v>4</v>
      </c>
      <c r="W10" s="34">
        <v>0</v>
      </c>
      <c r="X10" s="34">
        <v>0</v>
      </c>
      <c r="Y10" s="34">
        <v>0</v>
      </c>
      <c r="Z10" s="29">
        <v>3</v>
      </c>
      <c r="AA10" s="29">
        <v>2</v>
      </c>
      <c r="AB10" s="29">
        <v>1</v>
      </c>
      <c r="AC10" s="29">
        <v>0</v>
      </c>
      <c r="AD10" s="36">
        <f t="shared" si="9"/>
        <v>12</v>
      </c>
      <c r="AE10" s="37">
        <v>0</v>
      </c>
      <c r="AF10" s="37">
        <v>1</v>
      </c>
      <c r="AG10" s="37">
        <v>1</v>
      </c>
      <c r="AH10" s="37">
        <v>0</v>
      </c>
      <c r="AI10" s="37">
        <v>2</v>
      </c>
      <c r="AJ10" s="34">
        <v>0</v>
      </c>
      <c r="AK10" s="42">
        <f t="shared" si="10"/>
        <v>4</v>
      </c>
      <c r="AL10" s="34">
        <v>0</v>
      </c>
      <c r="AM10" s="34">
        <v>0</v>
      </c>
      <c r="AN10" s="42">
        <f t="shared" si="11"/>
        <v>0</v>
      </c>
      <c r="AO10" s="34">
        <v>0</v>
      </c>
      <c r="AP10" s="34">
        <v>1</v>
      </c>
      <c r="AQ10" s="34">
        <v>0</v>
      </c>
      <c r="AR10" s="34">
        <v>0</v>
      </c>
      <c r="AS10" s="34">
        <v>0</v>
      </c>
      <c r="AT10" s="34">
        <v>0</v>
      </c>
      <c r="AU10" s="34">
        <v>2</v>
      </c>
      <c r="AV10" s="42">
        <f t="shared" si="12"/>
        <v>3</v>
      </c>
      <c r="AW10" s="35">
        <v>2</v>
      </c>
      <c r="AX10" s="34">
        <v>0</v>
      </c>
      <c r="AY10" s="34">
        <v>4</v>
      </c>
      <c r="AZ10" s="36">
        <f t="shared" si="13"/>
        <v>13</v>
      </c>
      <c r="BA10" s="37">
        <v>0</v>
      </c>
      <c r="BB10" s="37">
        <v>1</v>
      </c>
      <c r="BC10" s="37">
        <v>0</v>
      </c>
      <c r="BD10" s="36">
        <f t="shared" si="14"/>
        <v>1</v>
      </c>
      <c r="BE10" s="34">
        <v>0</v>
      </c>
      <c r="BF10" s="34">
        <v>0</v>
      </c>
      <c r="BG10" s="42">
        <f t="shared" si="15"/>
        <v>0</v>
      </c>
      <c r="BH10" s="105">
        <v>0</v>
      </c>
      <c r="BI10" s="33">
        <v>0</v>
      </c>
      <c r="BJ10" s="40">
        <f t="shared" si="16"/>
        <v>0</v>
      </c>
      <c r="BK10" s="34">
        <v>0</v>
      </c>
      <c r="BL10" s="34">
        <v>0</v>
      </c>
      <c r="BM10" s="36">
        <f t="shared" si="17"/>
        <v>0</v>
      </c>
      <c r="BN10" s="37">
        <v>0</v>
      </c>
      <c r="BO10" s="37">
        <v>0</v>
      </c>
      <c r="BP10" s="37">
        <v>0</v>
      </c>
      <c r="BQ10" s="37">
        <v>0</v>
      </c>
      <c r="BR10" s="116">
        <f t="shared" si="18"/>
        <v>0</v>
      </c>
      <c r="BS10" s="36">
        <f t="shared" si="19"/>
        <v>0</v>
      </c>
      <c r="BT10" s="37">
        <v>1</v>
      </c>
      <c r="BU10" s="37">
        <v>3</v>
      </c>
      <c r="BV10" s="42">
        <f t="shared" si="20"/>
        <v>4</v>
      </c>
      <c r="BW10" s="37">
        <v>4</v>
      </c>
      <c r="BX10" s="36">
        <f t="shared" si="21"/>
        <v>8</v>
      </c>
      <c r="BY10" s="34">
        <v>0</v>
      </c>
      <c r="BZ10" s="34">
        <v>1</v>
      </c>
      <c r="CA10" s="34">
        <v>1</v>
      </c>
      <c r="CB10" s="42">
        <f t="shared" si="22"/>
        <v>2</v>
      </c>
      <c r="CC10" s="34">
        <v>0</v>
      </c>
      <c r="CD10" s="34">
        <v>0</v>
      </c>
      <c r="CE10" s="34">
        <v>0</v>
      </c>
      <c r="CF10" s="34">
        <v>3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121">
        <f t="shared" si="23"/>
        <v>0</v>
      </c>
      <c r="CN10" s="34">
        <v>0</v>
      </c>
      <c r="CO10" s="34">
        <v>0</v>
      </c>
      <c r="CP10" s="34">
        <v>0</v>
      </c>
      <c r="CQ10" s="36">
        <f t="shared" si="24"/>
        <v>5</v>
      </c>
      <c r="CR10" s="34">
        <v>0</v>
      </c>
      <c r="CS10" s="34">
        <v>1</v>
      </c>
      <c r="CT10" s="42">
        <f t="shared" si="25"/>
        <v>1</v>
      </c>
      <c r="CU10" s="34">
        <v>1</v>
      </c>
      <c r="CV10" s="34">
        <v>0</v>
      </c>
      <c r="CW10" s="42">
        <f t="shared" si="26"/>
        <v>1</v>
      </c>
      <c r="CX10" s="34">
        <v>0</v>
      </c>
      <c r="CY10" s="34">
        <v>0</v>
      </c>
      <c r="CZ10" s="42">
        <f t="shared" si="27"/>
        <v>0</v>
      </c>
      <c r="DA10" s="34">
        <v>2</v>
      </c>
      <c r="DB10" s="34">
        <v>1</v>
      </c>
      <c r="DC10" s="34">
        <v>0</v>
      </c>
      <c r="DD10" s="34">
        <v>1</v>
      </c>
      <c r="DE10" s="116">
        <f t="shared" si="28"/>
        <v>1</v>
      </c>
      <c r="DF10" s="36">
        <f t="shared" si="29"/>
        <v>6</v>
      </c>
      <c r="DG10" s="34">
        <v>0</v>
      </c>
      <c r="DH10" s="34">
        <v>0</v>
      </c>
      <c r="DI10" s="34">
        <v>0</v>
      </c>
      <c r="DJ10" s="34">
        <v>0</v>
      </c>
      <c r="DK10" s="42">
        <f t="shared" si="30"/>
        <v>0</v>
      </c>
      <c r="DL10" s="34">
        <v>0</v>
      </c>
      <c r="DM10" s="34">
        <v>0</v>
      </c>
      <c r="DN10" s="34">
        <v>0</v>
      </c>
      <c r="DO10" s="34">
        <v>0</v>
      </c>
      <c r="DP10" s="34">
        <v>1</v>
      </c>
      <c r="DQ10" s="34">
        <v>0</v>
      </c>
      <c r="DR10" s="121">
        <f t="shared" si="31"/>
        <v>1</v>
      </c>
      <c r="DS10" s="34">
        <v>0</v>
      </c>
      <c r="DT10" s="34">
        <v>0</v>
      </c>
      <c r="DU10" s="34">
        <v>0</v>
      </c>
      <c r="DV10" s="34">
        <v>2</v>
      </c>
      <c r="DW10" s="42">
        <f t="shared" si="32"/>
        <v>2</v>
      </c>
      <c r="DX10" s="36">
        <f t="shared" si="33"/>
        <v>3</v>
      </c>
    </row>
    <row r="11" spans="1:128" s="165" customFormat="1" ht="23.45" customHeight="1">
      <c r="A11" s="177">
        <v>2.3</v>
      </c>
      <c r="B11" s="181" t="s">
        <v>5</v>
      </c>
      <c r="C11" s="77">
        <f t="shared" si="3"/>
        <v>17</v>
      </c>
      <c r="D11" s="29">
        <v>0</v>
      </c>
      <c r="E11" s="29">
        <v>0</v>
      </c>
      <c r="F11" s="31">
        <f t="shared" si="4"/>
        <v>0</v>
      </c>
      <c r="G11" s="34">
        <v>0</v>
      </c>
      <c r="H11" s="34">
        <v>0</v>
      </c>
      <c r="I11" s="42">
        <f t="shared" si="5"/>
        <v>0</v>
      </c>
      <c r="J11" s="34">
        <v>0</v>
      </c>
      <c r="K11" s="34">
        <v>0</v>
      </c>
      <c r="L11" s="42">
        <f t="shared" si="6"/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42">
        <f t="shared" si="7"/>
        <v>0</v>
      </c>
      <c r="S11" s="34">
        <v>0</v>
      </c>
      <c r="T11" s="34">
        <v>1</v>
      </c>
      <c r="U11" s="34">
        <f>3+0</f>
        <v>3</v>
      </c>
      <c r="V11" s="42">
        <f t="shared" si="8"/>
        <v>4</v>
      </c>
      <c r="W11" s="34">
        <v>0</v>
      </c>
      <c r="X11" s="34">
        <v>0</v>
      </c>
      <c r="Y11" s="34">
        <v>0</v>
      </c>
      <c r="Z11" s="29">
        <v>0</v>
      </c>
      <c r="AA11" s="29">
        <v>0</v>
      </c>
      <c r="AB11" s="29">
        <v>0</v>
      </c>
      <c r="AC11" s="29">
        <v>0</v>
      </c>
      <c r="AD11" s="36">
        <f t="shared" si="9"/>
        <v>4</v>
      </c>
      <c r="AE11" s="37">
        <v>1</v>
      </c>
      <c r="AF11" s="37">
        <v>1</v>
      </c>
      <c r="AG11" s="37">
        <v>0</v>
      </c>
      <c r="AH11" s="37">
        <v>0</v>
      </c>
      <c r="AI11" s="37">
        <v>0</v>
      </c>
      <c r="AJ11" s="34">
        <v>0</v>
      </c>
      <c r="AK11" s="42">
        <f t="shared" si="10"/>
        <v>2</v>
      </c>
      <c r="AL11" s="34">
        <v>0</v>
      </c>
      <c r="AM11" s="34">
        <v>0</v>
      </c>
      <c r="AN11" s="42">
        <f t="shared" si="11"/>
        <v>0</v>
      </c>
      <c r="AO11" s="34">
        <v>0</v>
      </c>
      <c r="AP11" s="34">
        <v>0</v>
      </c>
      <c r="AQ11" s="34">
        <v>1</v>
      </c>
      <c r="AR11" s="34">
        <v>0</v>
      </c>
      <c r="AS11" s="34">
        <v>0</v>
      </c>
      <c r="AT11" s="34">
        <v>0</v>
      </c>
      <c r="AU11" s="34">
        <v>1</v>
      </c>
      <c r="AV11" s="42">
        <f t="shared" si="12"/>
        <v>2</v>
      </c>
      <c r="AW11" s="35">
        <v>1</v>
      </c>
      <c r="AX11" s="34">
        <v>0</v>
      </c>
      <c r="AY11" s="34">
        <v>0</v>
      </c>
      <c r="AZ11" s="36">
        <f t="shared" si="13"/>
        <v>5</v>
      </c>
      <c r="BA11" s="37">
        <v>0</v>
      </c>
      <c r="BB11" s="37">
        <v>1</v>
      </c>
      <c r="BC11" s="37">
        <v>1</v>
      </c>
      <c r="BD11" s="36">
        <f t="shared" si="14"/>
        <v>2</v>
      </c>
      <c r="BE11" s="34">
        <v>0</v>
      </c>
      <c r="BF11" s="34">
        <v>0</v>
      </c>
      <c r="BG11" s="42">
        <f t="shared" si="15"/>
        <v>0</v>
      </c>
      <c r="BH11" s="105">
        <v>0</v>
      </c>
      <c r="BI11" s="33">
        <v>0</v>
      </c>
      <c r="BJ11" s="40">
        <f t="shared" si="16"/>
        <v>0</v>
      </c>
      <c r="BK11" s="34">
        <v>0</v>
      </c>
      <c r="BL11" s="34">
        <v>0</v>
      </c>
      <c r="BM11" s="36">
        <f t="shared" si="17"/>
        <v>0</v>
      </c>
      <c r="BN11" s="37">
        <v>0</v>
      </c>
      <c r="BO11" s="37">
        <v>0</v>
      </c>
      <c r="BP11" s="37">
        <v>0</v>
      </c>
      <c r="BQ11" s="37">
        <v>0</v>
      </c>
      <c r="BR11" s="116">
        <f t="shared" si="18"/>
        <v>0</v>
      </c>
      <c r="BS11" s="36">
        <f t="shared" si="19"/>
        <v>0</v>
      </c>
      <c r="BT11" s="37">
        <v>0</v>
      </c>
      <c r="BU11" s="37">
        <v>0</v>
      </c>
      <c r="BV11" s="42">
        <f t="shared" si="20"/>
        <v>0</v>
      </c>
      <c r="BW11" s="37">
        <v>0</v>
      </c>
      <c r="BX11" s="36">
        <f t="shared" si="21"/>
        <v>0</v>
      </c>
      <c r="BY11" s="34">
        <v>0</v>
      </c>
      <c r="BZ11" s="34">
        <v>0</v>
      </c>
      <c r="CA11" s="34">
        <v>0</v>
      </c>
      <c r="CB11" s="42">
        <f t="shared" si="22"/>
        <v>0</v>
      </c>
      <c r="CC11" s="34">
        <v>0</v>
      </c>
      <c r="CD11" s="34">
        <v>0</v>
      </c>
      <c r="CE11" s="34">
        <v>0</v>
      </c>
      <c r="CF11" s="34">
        <v>3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121">
        <f t="shared" si="23"/>
        <v>0</v>
      </c>
      <c r="CN11" s="34">
        <v>0</v>
      </c>
      <c r="CO11" s="34">
        <v>0</v>
      </c>
      <c r="CP11" s="34">
        <v>0</v>
      </c>
      <c r="CQ11" s="36">
        <f t="shared" si="24"/>
        <v>3</v>
      </c>
      <c r="CR11" s="34">
        <v>0</v>
      </c>
      <c r="CS11" s="34">
        <v>0</v>
      </c>
      <c r="CT11" s="42">
        <f t="shared" si="25"/>
        <v>0</v>
      </c>
      <c r="CU11" s="34">
        <v>0</v>
      </c>
      <c r="CV11" s="34">
        <v>0</v>
      </c>
      <c r="CW11" s="42">
        <f t="shared" si="26"/>
        <v>0</v>
      </c>
      <c r="CX11" s="34">
        <v>0</v>
      </c>
      <c r="CY11" s="34">
        <v>0</v>
      </c>
      <c r="CZ11" s="42">
        <f t="shared" si="27"/>
        <v>0</v>
      </c>
      <c r="DA11" s="34">
        <v>0</v>
      </c>
      <c r="DB11" s="34">
        <v>0</v>
      </c>
      <c r="DC11" s="34">
        <v>0</v>
      </c>
      <c r="DD11" s="34">
        <v>0</v>
      </c>
      <c r="DE11" s="116">
        <f t="shared" si="28"/>
        <v>0</v>
      </c>
      <c r="DF11" s="36">
        <f t="shared" si="29"/>
        <v>0</v>
      </c>
      <c r="DG11" s="34">
        <v>1</v>
      </c>
      <c r="DH11" s="34">
        <v>0</v>
      </c>
      <c r="DI11" s="34">
        <v>0</v>
      </c>
      <c r="DJ11" s="34">
        <v>0</v>
      </c>
      <c r="DK11" s="42">
        <f t="shared" si="30"/>
        <v>0</v>
      </c>
      <c r="DL11" s="34">
        <v>0</v>
      </c>
      <c r="DM11" s="34">
        <v>0</v>
      </c>
      <c r="DN11" s="34">
        <v>0</v>
      </c>
      <c r="DO11" s="34">
        <v>0</v>
      </c>
      <c r="DP11" s="34">
        <v>0</v>
      </c>
      <c r="DQ11" s="34">
        <v>0</v>
      </c>
      <c r="DR11" s="121">
        <f t="shared" si="31"/>
        <v>0</v>
      </c>
      <c r="DS11" s="34">
        <v>0</v>
      </c>
      <c r="DT11" s="34">
        <v>0</v>
      </c>
      <c r="DU11" s="34">
        <v>0</v>
      </c>
      <c r="DV11" s="34">
        <v>2</v>
      </c>
      <c r="DW11" s="42">
        <f t="shared" si="32"/>
        <v>2</v>
      </c>
      <c r="DX11" s="36">
        <f t="shared" si="33"/>
        <v>3</v>
      </c>
    </row>
    <row r="12" spans="1:128" s="165" customFormat="1" ht="22.9" customHeight="1">
      <c r="A12" s="177">
        <v>2.4</v>
      </c>
      <c r="B12" s="181" t="s">
        <v>6</v>
      </c>
      <c r="C12" s="77">
        <f t="shared" si="3"/>
        <v>26</v>
      </c>
      <c r="D12" s="29">
        <v>0</v>
      </c>
      <c r="E12" s="29">
        <v>0</v>
      </c>
      <c r="F12" s="31">
        <f t="shared" si="4"/>
        <v>0</v>
      </c>
      <c r="G12" s="34">
        <v>0</v>
      </c>
      <c r="H12" s="34">
        <v>0</v>
      </c>
      <c r="I12" s="42">
        <f t="shared" si="5"/>
        <v>0</v>
      </c>
      <c r="J12" s="34">
        <v>0</v>
      </c>
      <c r="K12" s="34">
        <v>0</v>
      </c>
      <c r="L12" s="42">
        <f t="shared" si="6"/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42">
        <f t="shared" si="7"/>
        <v>0</v>
      </c>
      <c r="S12" s="34">
        <v>3</v>
      </c>
      <c r="T12" s="34">
        <v>1</v>
      </c>
      <c r="U12" s="34">
        <v>0</v>
      </c>
      <c r="V12" s="42">
        <f t="shared" si="8"/>
        <v>1</v>
      </c>
      <c r="W12" s="34">
        <v>0</v>
      </c>
      <c r="X12" s="34">
        <v>1</v>
      </c>
      <c r="Y12" s="34">
        <v>0</v>
      </c>
      <c r="Z12" s="29">
        <v>0</v>
      </c>
      <c r="AA12" s="29">
        <v>0</v>
      </c>
      <c r="AB12" s="29">
        <v>0</v>
      </c>
      <c r="AC12" s="29">
        <v>0</v>
      </c>
      <c r="AD12" s="36">
        <f t="shared" si="9"/>
        <v>5</v>
      </c>
      <c r="AE12" s="37">
        <v>0</v>
      </c>
      <c r="AF12" s="37">
        <v>1</v>
      </c>
      <c r="AG12" s="37">
        <v>0</v>
      </c>
      <c r="AH12" s="37">
        <v>0</v>
      </c>
      <c r="AI12" s="37">
        <v>0</v>
      </c>
      <c r="AJ12" s="34">
        <v>0</v>
      </c>
      <c r="AK12" s="42">
        <f t="shared" si="10"/>
        <v>1</v>
      </c>
      <c r="AL12" s="34">
        <v>0</v>
      </c>
      <c r="AM12" s="34">
        <v>0</v>
      </c>
      <c r="AN12" s="42">
        <f t="shared" si="11"/>
        <v>0</v>
      </c>
      <c r="AO12" s="34">
        <v>0</v>
      </c>
      <c r="AP12" s="34">
        <v>0</v>
      </c>
      <c r="AQ12" s="34">
        <v>1</v>
      </c>
      <c r="AR12" s="34">
        <v>0</v>
      </c>
      <c r="AS12" s="34">
        <v>0</v>
      </c>
      <c r="AT12" s="34">
        <v>0</v>
      </c>
      <c r="AU12" s="34">
        <v>2</v>
      </c>
      <c r="AV12" s="42">
        <f t="shared" si="12"/>
        <v>3</v>
      </c>
      <c r="AW12" s="35">
        <v>0</v>
      </c>
      <c r="AX12" s="34">
        <v>0</v>
      </c>
      <c r="AY12" s="34">
        <v>0</v>
      </c>
      <c r="AZ12" s="36">
        <f t="shared" si="13"/>
        <v>4</v>
      </c>
      <c r="BA12" s="37">
        <v>1</v>
      </c>
      <c r="BB12" s="37">
        <v>1</v>
      </c>
      <c r="BC12" s="37">
        <v>0</v>
      </c>
      <c r="BD12" s="36">
        <f t="shared" si="14"/>
        <v>2</v>
      </c>
      <c r="BE12" s="34">
        <v>0</v>
      </c>
      <c r="BF12" s="34">
        <v>0</v>
      </c>
      <c r="BG12" s="42">
        <f t="shared" si="15"/>
        <v>0</v>
      </c>
      <c r="BH12" s="105">
        <v>0</v>
      </c>
      <c r="BI12" s="33">
        <v>0</v>
      </c>
      <c r="BJ12" s="40">
        <f t="shared" si="16"/>
        <v>0</v>
      </c>
      <c r="BK12" s="34">
        <v>0</v>
      </c>
      <c r="BL12" s="34">
        <v>0</v>
      </c>
      <c r="BM12" s="36">
        <f t="shared" si="17"/>
        <v>0</v>
      </c>
      <c r="BN12" s="37">
        <v>0</v>
      </c>
      <c r="BO12" s="37">
        <v>0</v>
      </c>
      <c r="BP12" s="37">
        <v>0</v>
      </c>
      <c r="BQ12" s="37">
        <v>0</v>
      </c>
      <c r="BR12" s="116">
        <f t="shared" si="18"/>
        <v>0</v>
      </c>
      <c r="BS12" s="36">
        <f t="shared" si="19"/>
        <v>0</v>
      </c>
      <c r="BT12" s="37">
        <v>2</v>
      </c>
      <c r="BU12" s="37">
        <v>1</v>
      </c>
      <c r="BV12" s="42">
        <f t="shared" si="20"/>
        <v>3</v>
      </c>
      <c r="BW12" s="37">
        <v>1</v>
      </c>
      <c r="BX12" s="36">
        <f t="shared" si="21"/>
        <v>4</v>
      </c>
      <c r="BY12" s="34">
        <v>1</v>
      </c>
      <c r="BZ12" s="34">
        <v>0</v>
      </c>
      <c r="CA12" s="34">
        <v>0</v>
      </c>
      <c r="CB12" s="42">
        <f t="shared" si="22"/>
        <v>0</v>
      </c>
      <c r="CC12" s="34">
        <v>0</v>
      </c>
      <c r="CD12" s="34">
        <v>0</v>
      </c>
      <c r="CE12" s="34">
        <v>0</v>
      </c>
      <c r="CF12" s="34">
        <v>2</v>
      </c>
      <c r="CG12" s="34">
        <v>1</v>
      </c>
      <c r="CH12" s="34">
        <v>1</v>
      </c>
      <c r="CI12" s="34">
        <v>0</v>
      </c>
      <c r="CJ12" s="34">
        <v>0</v>
      </c>
      <c r="CK12" s="34">
        <v>1</v>
      </c>
      <c r="CL12" s="34">
        <v>1</v>
      </c>
      <c r="CM12" s="121">
        <f t="shared" si="23"/>
        <v>2</v>
      </c>
      <c r="CN12" s="34">
        <v>0</v>
      </c>
      <c r="CO12" s="34">
        <v>0</v>
      </c>
      <c r="CP12" s="34">
        <v>1</v>
      </c>
      <c r="CQ12" s="36">
        <f t="shared" si="24"/>
        <v>8</v>
      </c>
      <c r="CR12" s="34">
        <v>0</v>
      </c>
      <c r="CS12" s="34">
        <v>0</v>
      </c>
      <c r="CT12" s="42">
        <f t="shared" si="25"/>
        <v>0</v>
      </c>
      <c r="CU12" s="34">
        <v>1</v>
      </c>
      <c r="CV12" s="34">
        <v>0</v>
      </c>
      <c r="CW12" s="42">
        <f t="shared" si="26"/>
        <v>1</v>
      </c>
      <c r="CX12" s="34">
        <v>0</v>
      </c>
      <c r="CY12" s="34">
        <v>0</v>
      </c>
      <c r="CZ12" s="42">
        <f t="shared" si="27"/>
        <v>0</v>
      </c>
      <c r="DA12" s="34">
        <v>0</v>
      </c>
      <c r="DB12" s="34">
        <v>0</v>
      </c>
      <c r="DC12" s="34">
        <v>0</v>
      </c>
      <c r="DD12" s="34">
        <v>0</v>
      </c>
      <c r="DE12" s="116">
        <f t="shared" si="28"/>
        <v>0</v>
      </c>
      <c r="DF12" s="36">
        <f t="shared" si="29"/>
        <v>1</v>
      </c>
      <c r="DG12" s="34">
        <v>1</v>
      </c>
      <c r="DH12" s="34">
        <v>0</v>
      </c>
      <c r="DI12" s="34">
        <v>0</v>
      </c>
      <c r="DJ12" s="34">
        <v>0</v>
      </c>
      <c r="DK12" s="42">
        <f t="shared" si="30"/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121">
        <f t="shared" si="31"/>
        <v>0</v>
      </c>
      <c r="DS12" s="34">
        <v>0</v>
      </c>
      <c r="DT12" s="34">
        <v>0</v>
      </c>
      <c r="DU12" s="34">
        <v>0</v>
      </c>
      <c r="DV12" s="34">
        <v>1</v>
      </c>
      <c r="DW12" s="42">
        <f t="shared" si="32"/>
        <v>1</v>
      </c>
      <c r="DX12" s="36">
        <f t="shared" si="33"/>
        <v>2</v>
      </c>
    </row>
    <row r="13" spans="1:128" s="165" customFormat="1" ht="23.45" customHeight="1">
      <c r="A13" s="177">
        <v>2.5</v>
      </c>
      <c r="B13" s="181" t="s">
        <v>7</v>
      </c>
      <c r="C13" s="77">
        <f t="shared" si="3"/>
        <v>214</v>
      </c>
      <c r="D13" s="29">
        <v>1</v>
      </c>
      <c r="E13" s="29">
        <v>1</v>
      </c>
      <c r="F13" s="31">
        <f t="shared" si="4"/>
        <v>2</v>
      </c>
      <c r="G13" s="34">
        <v>0</v>
      </c>
      <c r="H13" s="34">
        <v>0</v>
      </c>
      <c r="I13" s="42">
        <f t="shared" si="5"/>
        <v>0</v>
      </c>
      <c r="J13" s="34">
        <v>1</v>
      </c>
      <c r="K13" s="34">
        <v>0</v>
      </c>
      <c r="L13" s="42">
        <f t="shared" si="6"/>
        <v>1</v>
      </c>
      <c r="M13" s="29">
        <v>0</v>
      </c>
      <c r="N13" s="29">
        <v>2</v>
      </c>
      <c r="O13" s="29">
        <v>0</v>
      </c>
      <c r="P13" s="29">
        <v>0</v>
      </c>
      <c r="Q13" s="29">
        <v>2</v>
      </c>
      <c r="R13" s="42">
        <f t="shared" si="7"/>
        <v>4</v>
      </c>
      <c r="S13" s="34">
        <v>3</v>
      </c>
      <c r="T13" s="34">
        <v>3</v>
      </c>
      <c r="U13" s="34">
        <f>23+0</f>
        <v>23</v>
      </c>
      <c r="V13" s="42">
        <f t="shared" si="8"/>
        <v>26</v>
      </c>
      <c r="W13" s="34">
        <v>0</v>
      </c>
      <c r="X13" s="34">
        <v>1</v>
      </c>
      <c r="Y13" s="34">
        <v>0</v>
      </c>
      <c r="Z13" s="29">
        <v>2</v>
      </c>
      <c r="AA13" s="29">
        <v>0</v>
      </c>
      <c r="AB13" s="29">
        <v>0</v>
      </c>
      <c r="AC13" s="29">
        <v>0</v>
      </c>
      <c r="AD13" s="36">
        <f t="shared" si="9"/>
        <v>37</v>
      </c>
      <c r="AE13" s="37">
        <v>1</v>
      </c>
      <c r="AF13" s="37">
        <v>15</v>
      </c>
      <c r="AG13" s="37">
        <v>18</v>
      </c>
      <c r="AH13" s="37">
        <v>3</v>
      </c>
      <c r="AI13" s="37">
        <v>2</v>
      </c>
      <c r="AJ13" s="34">
        <v>2</v>
      </c>
      <c r="AK13" s="42">
        <f t="shared" si="10"/>
        <v>41</v>
      </c>
      <c r="AL13" s="34">
        <v>0</v>
      </c>
      <c r="AM13" s="34">
        <v>1</v>
      </c>
      <c r="AN13" s="42">
        <f t="shared" si="11"/>
        <v>1</v>
      </c>
      <c r="AO13" s="34">
        <v>1</v>
      </c>
      <c r="AP13" s="34">
        <v>3</v>
      </c>
      <c r="AQ13" s="34">
        <v>5</v>
      </c>
      <c r="AR13" s="34">
        <v>3</v>
      </c>
      <c r="AS13" s="34">
        <v>0</v>
      </c>
      <c r="AT13" s="34">
        <v>2</v>
      </c>
      <c r="AU13" s="34">
        <v>4</v>
      </c>
      <c r="AV13" s="42">
        <f t="shared" si="12"/>
        <v>19</v>
      </c>
      <c r="AW13" s="35">
        <v>13</v>
      </c>
      <c r="AX13" s="34">
        <v>1</v>
      </c>
      <c r="AY13" s="34">
        <v>18</v>
      </c>
      <c r="AZ13" s="36">
        <f t="shared" si="13"/>
        <v>92</v>
      </c>
      <c r="BA13" s="37">
        <v>6</v>
      </c>
      <c r="BB13" s="37">
        <v>1</v>
      </c>
      <c r="BC13" s="37">
        <v>0</v>
      </c>
      <c r="BD13" s="36">
        <f t="shared" si="14"/>
        <v>7</v>
      </c>
      <c r="BE13" s="34">
        <v>0</v>
      </c>
      <c r="BF13" s="34">
        <v>0</v>
      </c>
      <c r="BG13" s="42">
        <f t="shared" si="15"/>
        <v>0</v>
      </c>
      <c r="BH13" s="105">
        <v>0</v>
      </c>
      <c r="BI13" s="33">
        <v>0</v>
      </c>
      <c r="BJ13" s="40">
        <f t="shared" si="16"/>
        <v>0</v>
      </c>
      <c r="BK13" s="34">
        <v>1</v>
      </c>
      <c r="BL13" s="34">
        <v>0</v>
      </c>
      <c r="BM13" s="36">
        <f t="shared" si="17"/>
        <v>1</v>
      </c>
      <c r="BN13" s="37">
        <v>0</v>
      </c>
      <c r="BO13" s="37">
        <v>1</v>
      </c>
      <c r="BP13" s="37">
        <v>0</v>
      </c>
      <c r="BQ13" s="37">
        <v>0</v>
      </c>
      <c r="BR13" s="116">
        <f t="shared" si="18"/>
        <v>0</v>
      </c>
      <c r="BS13" s="36">
        <f t="shared" si="19"/>
        <v>1</v>
      </c>
      <c r="BT13" s="37">
        <v>8</v>
      </c>
      <c r="BU13" s="37">
        <v>1</v>
      </c>
      <c r="BV13" s="42">
        <f t="shared" si="20"/>
        <v>9</v>
      </c>
      <c r="BW13" s="37">
        <v>11</v>
      </c>
      <c r="BX13" s="36">
        <f t="shared" si="21"/>
        <v>20</v>
      </c>
      <c r="BY13" s="34">
        <v>0</v>
      </c>
      <c r="BZ13" s="34">
        <v>1</v>
      </c>
      <c r="CA13" s="34">
        <v>0</v>
      </c>
      <c r="CB13" s="42">
        <f t="shared" si="22"/>
        <v>1</v>
      </c>
      <c r="CC13" s="34">
        <v>0</v>
      </c>
      <c r="CD13" s="34">
        <v>1</v>
      </c>
      <c r="CE13" s="34">
        <v>0</v>
      </c>
      <c r="CF13" s="34">
        <v>5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121">
        <f t="shared" si="23"/>
        <v>0</v>
      </c>
      <c r="CN13" s="34">
        <v>0</v>
      </c>
      <c r="CO13" s="34">
        <v>1</v>
      </c>
      <c r="CP13" s="34">
        <v>25</v>
      </c>
      <c r="CQ13" s="36">
        <f t="shared" si="24"/>
        <v>33</v>
      </c>
      <c r="CR13" s="34">
        <v>0</v>
      </c>
      <c r="CS13" s="34">
        <v>0</v>
      </c>
      <c r="CT13" s="42">
        <f t="shared" si="25"/>
        <v>0</v>
      </c>
      <c r="CU13" s="34">
        <v>0</v>
      </c>
      <c r="CV13" s="34">
        <v>0</v>
      </c>
      <c r="CW13" s="42">
        <f t="shared" si="26"/>
        <v>0</v>
      </c>
      <c r="CX13" s="34">
        <v>0</v>
      </c>
      <c r="CY13" s="34">
        <v>0</v>
      </c>
      <c r="CZ13" s="42">
        <f t="shared" si="27"/>
        <v>0</v>
      </c>
      <c r="DA13" s="34">
        <v>1</v>
      </c>
      <c r="DB13" s="34">
        <v>3</v>
      </c>
      <c r="DC13" s="34">
        <v>3</v>
      </c>
      <c r="DD13" s="34">
        <v>1</v>
      </c>
      <c r="DE13" s="116">
        <f t="shared" si="28"/>
        <v>4</v>
      </c>
      <c r="DF13" s="36">
        <f t="shared" si="29"/>
        <v>8</v>
      </c>
      <c r="DG13" s="34">
        <v>10</v>
      </c>
      <c r="DH13" s="34">
        <v>0</v>
      </c>
      <c r="DI13" s="34">
        <v>1</v>
      </c>
      <c r="DJ13" s="34">
        <v>0</v>
      </c>
      <c r="DK13" s="42">
        <f t="shared" si="30"/>
        <v>1</v>
      </c>
      <c r="DL13" s="34">
        <v>0</v>
      </c>
      <c r="DM13" s="34">
        <v>0</v>
      </c>
      <c r="DN13" s="34">
        <v>1</v>
      </c>
      <c r="DO13" s="34">
        <v>1</v>
      </c>
      <c r="DP13" s="34">
        <v>0</v>
      </c>
      <c r="DQ13" s="34">
        <v>0</v>
      </c>
      <c r="DR13" s="121">
        <f t="shared" si="31"/>
        <v>0</v>
      </c>
      <c r="DS13" s="34">
        <v>0</v>
      </c>
      <c r="DT13" s="34">
        <v>0</v>
      </c>
      <c r="DU13" s="34">
        <v>0</v>
      </c>
      <c r="DV13" s="34">
        <v>0</v>
      </c>
      <c r="DW13" s="42">
        <f t="shared" si="32"/>
        <v>0</v>
      </c>
      <c r="DX13" s="36">
        <f t="shared" si="33"/>
        <v>13</v>
      </c>
    </row>
    <row r="14" spans="1:128" s="165" customFormat="1" ht="27.75" customHeight="1">
      <c r="A14" s="177">
        <v>2.6</v>
      </c>
      <c r="B14" s="181" t="s">
        <v>8</v>
      </c>
      <c r="C14" s="77">
        <f t="shared" si="3"/>
        <v>87</v>
      </c>
      <c r="D14" s="29">
        <v>0</v>
      </c>
      <c r="E14" s="29">
        <v>0</v>
      </c>
      <c r="F14" s="31">
        <f t="shared" si="4"/>
        <v>0</v>
      </c>
      <c r="G14" s="34">
        <v>3</v>
      </c>
      <c r="H14" s="34">
        <v>1</v>
      </c>
      <c r="I14" s="42">
        <f t="shared" si="5"/>
        <v>4</v>
      </c>
      <c r="J14" s="34">
        <v>0</v>
      </c>
      <c r="K14" s="34">
        <v>0</v>
      </c>
      <c r="L14" s="42">
        <f t="shared" si="6"/>
        <v>0</v>
      </c>
      <c r="M14" s="29">
        <v>0</v>
      </c>
      <c r="N14" s="29">
        <v>0</v>
      </c>
      <c r="O14" s="29">
        <v>0</v>
      </c>
      <c r="P14" s="29">
        <v>2</v>
      </c>
      <c r="Q14" s="29">
        <v>0</v>
      </c>
      <c r="R14" s="42">
        <f t="shared" si="7"/>
        <v>2</v>
      </c>
      <c r="S14" s="34">
        <v>0</v>
      </c>
      <c r="T14" s="34">
        <v>0</v>
      </c>
      <c r="U14" s="34">
        <v>2</v>
      </c>
      <c r="V14" s="42">
        <f t="shared" si="8"/>
        <v>2</v>
      </c>
      <c r="W14" s="34">
        <v>27</v>
      </c>
      <c r="X14" s="34">
        <v>0</v>
      </c>
      <c r="Y14" s="34">
        <v>2</v>
      </c>
      <c r="Z14" s="29">
        <v>0</v>
      </c>
      <c r="AA14" s="29">
        <v>0</v>
      </c>
      <c r="AB14" s="29">
        <v>1</v>
      </c>
      <c r="AC14" s="29">
        <v>0</v>
      </c>
      <c r="AD14" s="36">
        <f t="shared" si="9"/>
        <v>38</v>
      </c>
      <c r="AE14" s="37">
        <v>0</v>
      </c>
      <c r="AF14" s="37">
        <v>1</v>
      </c>
      <c r="AG14" s="37">
        <v>0</v>
      </c>
      <c r="AH14" s="37">
        <v>0</v>
      </c>
      <c r="AI14" s="37">
        <v>0</v>
      </c>
      <c r="AJ14" s="34">
        <v>0</v>
      </c>
      <c r="AK14" s="42">
        <f t="shared" si="10"/>
        <v>1</v>
      </c>
      <c r="AL14" s="34">
        <v>0</v>
      </c>
      <c r="AM14" s="34">
        <v>0</v>
      </c>
      <c r="AN14" s="42">
        <f t="shared" si="11"/>
        <v>0</v>
      </c>
      <c r="AO14" s="34">
        <v>1</v>
      </c>
      <c r="AP14" s="34">
        <v>0</v>
      </c>
      <c r="AQ14" s="34">
        <v>0</v>
      </c>
      <c r="AR14" s="34">
        <v>0</v>
      </c>
      <c r="AS14" s="34">
        <v>2</v>
      </c>
      <c r="AT14" s="34">
        <v>0</v>
      </c>
      <c r="AU14" s="34">
        <v>23</v>
      </c>
      <c r="AV14" s="42">
        <f t="shared" si="12"/>
        <v>26</v>
      </c>
      <c r="AW14" s="35">
        <v>0</v>
      </c>
      <c r="AX14" s="34">
        <v>0</v>
      </c>
      <c r="AY14" s="34">
        <v>0</v>
      </c>
      <c r="AZ14" s="36">
        <f t="shared" si="13"/>
        <v>27</v>
      </c>
      <c r="BA14" s="37">
        <v>2</v>
      </c>
      <c r="BB14" s="37">
        <v>0</v>
      </c>
      <c r="BC14" s="37">
        <v>1</v>
      </c>
      <c r="BD14" s="36">
        <f t="shared" si="14"/>
        <v>3</v>
      </c>
      <c r="BE14" s="34">
        <v>0</v>
      </c>
      <c r="BF14" s="34">
        <v>0</v>
      </c>
      <c r="BG14" s="42">
        <f t="shared" si="15"/>
        <v>0</v>
      </c>
      <c r="BH14" s="105">
        <v>0</v>
      </c>
      <c r="BI14" s="33">
        <v>0</v>
      </c>
      <c r="BJ14" s="40">
        <f t="shared" si="16"/>
        <v>0</v>
      </c>
      <c r="BK14" s="34">
        <v>6</v>
      </c>
      <c r="BL14" s="34">
        <v>0</v>
      </c>
      <c r="BM14" s="36">
        <f t="shared" si="17"/>
        <v>6</v>
      </c>
      <c r="BN14" s="37">
        <v>0</v>
      </c>
      <c r="BO14" s="37">
        <v>1</v>
      </c>
      <c r="BP14" s="37">
        <v>0</v>
      </c>
      <c r="BQ14" s="37">
        <v>0</v>
      </c>
      <c r="BR14" s="116">
        <f t="shared" si="18"/>
        <v>0</v>
      </c>
      <c r="BS14" s="36">
        <f t="shared" si="19"/>
        <v>1</v>
      </c>
      <c r="BT14" s="37">
        <v>0</v>
      </c>
      <c r="BU14" s="37">
        <v>3</v>
      </c>
      <c r="BV14" s="42">
        <f t="shared" si="20"/>
        <v>3</v>
      </c>
      <c r="BW14" s="37">
        <v>0</v>
      </c>
      <c r="BX14" s="36">
        <f t="shared" si="21"/>
        <v>3</v>
      </c>
      <c r="BY14" s="34">
        <v>0</v>
      </c>
      <c r="BZ14" s="34">
        <v>0</v>
      </c>
      <c r="CA14" s="34">
        <v>0</v>
      </c>
      <c r="CB14" s="42">
        <f t="shared" si="22"/>
        <v>0</v>
      </c>
      <c r="CC14" s="34">
        <v>0</v>
      </c>
      <c r="CD14" s="34">
        <v>1</v>
      </c>
      <c r="CE14" s="34">
        <v>2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121">
        <f t="shared" si="23"/>
        <v>0</v>
      </c>
      <c r="CN14" s="34">
        <v>0</v>
      </c>
      <c r="CO14" s="34">
        <v>1</v>
      </c>
      <c r="CP14" s="34">
        <v>1</v>
      </c>
      <c r="CQ14" s="36">
        <f t="shared" si="24"/>
        <v>5</v>
      </c>
      <c r="CR14" s="34">
        <v>0</v>
      </c>
      <c r="CS14" s="34">
        <v>0</v>
      </c>
      <c r="CT14" s="42">
        <f t="shared" si="25"/>
        <v>0</v>
      </c>
      <c r="CU14" s="34">
        <v>0</v>
      </c>
      <c r="CV14" s="34">
        <v>0</v>
      </c>
      <c r="CW14" s="42">
        <f t="shared" si="26"/>
        <v>0</v>
      </c>
      <c r="CX14" s="34">
        <v>0</v>
      </c>
      <c r="CY14" s="34">
        <v>0</v>
      </c>
      <c r="CZ14" s="42">
        <f t="shared" si="27"/>
        <v>0</v>
      </c>
      <c r="DA14" s="34">
        <v>0</v>
      </c>
      <c r="DB14" s="34">
        <v>1</v>
      </c>
      <c r="DC14" s="34">
        <v>0</v>
      </c>
      <c r="DD14" s="34">
        <v>0</v>
      </c>
      <c r="DE14" s="116">
        <f t="shared" si="28"/>
        <v>0</v>
      </c>
      <c r="DF14" s="36">
        <f t="shared" si="29"/>
        <v>1</v>
      </c>
      <c r="DG14" s="34">
        <v>1</v>
      </c>
      <c r="DH14" s="34">
        <v>0</v>
      </c>
      <c r="DI14" s="34">
        <v>0</v>
      </c>
      <c r="DJ14" s="34">
        <v>0</v>
      </c>
      <c r="DK14" s="42">
        <f t="shared" si="30"/>
        <v>0</v>
      </c>
      <c r="DL14" s="34">
        <v>1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121">
        <f t="shared" si="31"/>
        <v>0</v>
      </c>
      <c r="DS14" s="34">
        <v>0</v>
      </c>
      <c r="DT14" s="34">
        <v>0</v>
      </c>
      <c r="DU14" s="34">
        <v>0</v>
      </c>
      <c r="DV14" s="34">
        <v>1</v>
      </c>
      <c r="DW14" s="42">
        <f t="shared" si="32"/>
        <v>1</v>
      </c>
      <c r="DX14" s="36">
        <f t="shared" si="33"/>
        <v>3</v>
      </c>
    </row>
    <row r="15" spans="1:128" ht="24.6" customHeight="1">
      <c r="A15" s="173">
        <v>2.7</v>
      </c>
      <c r="B15" s="180" t="s">
        <v>9</v>
      </c>
      <c r="C15" s="77">
        <f t="shared" si="3"/>
        <v>169</v>
      </c>
      <c r="D15" s="29">
        <v>0</v>
      </c>
      <c r="E15" s="29">
        <v>2</v>
      </c>
      <c r="F15" s="31">
        <f t="shared" si="4"/>
        <v>2</v>
      </c>
      <c r="G15" s="34">
        <v>0</v>
      </c>
      <c r="H15" s="34">
        <v>3</v>
      </c>
      <c r="I15" s="42">
        <f t="shared" si="5"/>
        <v>3</v>
      </c>
      <c r="J15" s="34">
        <v>0</v>
      </c>
      <c r="K15" s="34">
        <v>0</v>
      </c>
      <c r="L15" s="42">
        <f t="shared" si="6"/>
        <v>0</v>
      </c>
      <c r="M15" s="29">
        <v>0</v>
      </c>
      <c r="N15" s="29">
        <v>2</v>
      </c>
      <c r="O15" s="29">
        <v>1</v>
      </c>
      <c r="P15" s="29">
        <v>0</v>
      </c>
      <c r="Q15" s="29">
        <v>4</v>
      </c>
      <c r="R15" s="42">
        <f t="shared" si="7"/>
        <v>7</v>
      </c>
      <c r="S15" s="34">
        <v>2</v>
      </c>
      <c r="T15" s="34">
        <v>3</v>
      </c>
      <c r="U15" s="34">
        <v>1</v>
      </c>
      <c r="V15" s="42">
        <f t="shared" si="8"/>
        <v>4</v>
      </c>
      <c r="W15" s="34">
        <v>1</v>
      </c>
      <c r="X15" s="34">
        <v>0</v>
      </c>
      <c r="Y15" s="34">
        <v>0</v>
      </c>
      <c r="Z15" s="29">
        <v>0</v>
      </c>
      <c r="AA15" s="29">
        <v>1</v>
      </c>
      <c r="AB15" s="29">
        <v>0</v>
      </c>
      <c r="AC15" s="29">
        <v>0</v>
      </c>
      <c r="AD15" s="36">
        <f t="shared" si="9"/>
        <v>18</v>
      </c>
      <c r="AE15" s="37">
        <v>3</v>
      </c>
      <c r="AF15" s="37">
        <v>9</v>
      </c>
      <c r="AG15" s="37">
        <v>11</v>
      </c>
      <c r="AH15" s="37">
        <v>1</v>
      </c>
      <c r="AI15" s="37">
        <v>5</v>
      </c>
      <c r="AJ15" s="34">
        <v>0</v>
      </c>
      <c r="AK15" s="42">
        <f t="shared" si="10"/>
        <v>29</v>
      </c>
      <c r="AL15" s="34">
        <v>0</v>
      </c>
      <c r="AM15" s="34">
        <v>0</v>
      </c>
      <c r="AN15" s="42">
        <f t="shared" si="11"/>
        <v>0</v>
      </c>
      <c r="AO15" s="34">
        <v>1</v>
      </c>
      <c r="AP15" s="34">
        <v>8</v>
      </c>
      <c r="AQ15" s="34">
        <v>6</v>
      </c>
      <c r="AR15" s="34">
        <v>3</v>
      </c>
      <c r="AS15" s="34">
        <v>0</v>
      </c>
      <c r="AT15" s="34">
        <v>0</v>
      </c>
      <c r="AU15" s="34">
        <v>0</v>
      </c>
      <c r="AV15" s="42">
        <f t="shared" si="12"/>
        <v>18</v>
      </c>
      <c r="AW15" s="35">
        <v>8</v>
      </c>
      <c r="AX15" s="34">
        <v>0</v>
      </c>
      <c r="AY15" s="34">
        <v>2</v>
      </c>
      <c r="AZ15" s="36">
        <f t="shared" si="13"/>
        <v>57</v>
      </c>
      <c r="BA15" s="37">
        <v>3</v>
      </c>
      <c r="BB15" s="37">
        <v>5</v>
      </c>
      <c r="BC15" s="37">
        <v>4</v>
      </c>
      <c r="BD15" s="36">
        <f t="shared" si="14"/>
        <v>12</v>
      </c>
      <c r="BE15" s="34">
        <v>0</v>
      </c>
      <c r="BF15" s="34">
        <v>0</v>
      </c>
      <c r="BG15" s="42">
        <f t="shared" si="15"/>
        <v>0</v>
      </c>
      <c r="BH15" s="105">
        <v>0</v>
      </c>
      <c r="BI15" s="33">
        <v>0</v>
      </c>
      <c r="BJ15" s="40">
        <f t="shared" si="16"/>
        <v>0</v>
      </c>
      <c r="BK15" s="34">
        <v>0</v>
      </c>
      <c r="BL15" s="34">
        <v>0</v>
      </c>
      <c r="BM15" s="36">
        <f t="shared" si="17"/>
        <v>0</v>
      </c>
      <c r="BN15" s="37">
        <v>0</v>
      </c>
      <c r="BO15" s="37">
        <v>6</v>
      </c>
      <c r="BP15" s="37">
        <v>0</v>
      </c>
      <c r="BQ15" s="37">
        <v>4</v>
      </c>
      <c r="BR15" s="116">
        <f t="shared" si="18"/>
        <v>4</v>
      </c>
      <c r="BS15" s="36">
        <f t="shared" si="19"/>
        <v>10</v>
      </c>
      <c r="BT15" s="37">
        <v>0</v>
      </c>
      <c r="BU15" s="37">
        <v>5</v>
      </c>
      <c r="BV15" s="42">
        <f t="shared" si="20"/>
        <v>5</v>
      </c>
      <c r="BW15" s="37">
        <v>9</v>
      </c>
      <c r="BX15" s="36">
        <f t="shared" si="21"/>
        <v>14</v>
      </c>
      <c r="BY15" s="34">
        <v>0</v>
      </c>
      <c r="BZ15" s="34">
        <v>2</v>
      </c>
      <c r="CA15" s="34">
        <v>0</v>
      </c>
      <c r="CB15" s="42">
        <f t="shared" si="22"/>
        <v>2</v>
      </c>
      <c r="CC15" s="34">
        <v>3</v>
      </c>
      <c r="CD15" s="34">
        <v>5</v>
      </c>
      <c r="CE15" s="34">
        <v>0</v>
      </c>
      <c r="CF15" s="34">
        <v>8</v>
      </c>
      <c r="CG15" s="34">
        <v>2</v>
      </c>
      <c r="CH15" s="34">
        <v>4</v>
      </c>
      <c r="CI15" s="34">
        <v>3</v>
      </c>
      <c r="CJ15" s="34">
        <v>1</v>
      </c>
      <c r="CK15" s="34">
        <v>1</v>
      </c>
      <c r="CL15" s="34">
        <v>2</v>
      </c>
      <c r="CM15" s="121">
        <f t="shared" si="23"/>
        <v>4</v>
      </c>
      <c r="CN15" s="34">
        <v>2</v>
      </c>
      <c r="CO15" s="34">
        <v>2</v>
      </c>
      <c r="CP15" s="34">
        <v>11</v>
      </c>
      <c r="CQ15" s="36">
        <f t="shared" si="24"/>
        <v>46</v>
      </c>
      <c r="CR15" s="34">
        <v>0</v>
      </c>
      <c r="CS15" s="34">
        <v>1</v>
      </c>
      <c r="CT15" s="42">
        <f t="shared" si="25"/>
        <v>1</v>
      </c>
      <c r="CU15" s="34">
        <v>0</v>
      </c>
      <c r="CV15" s="34">
        <v>0</v>
      </c>
      <c r="CW15" s="42">
        <f t="shared" si="26"/>
        <v>0</v>
      </c>
      <c r="CX15" s="34">
        <v>0</v>
      </c>
      <c r="CY15" s="34">
        <v>0</v>
      </c>
      <c r="CZ15" s="42">
        <f t="shared" si="27"/>
        <v>0</v>
      </c>
      <c r="DA15" s="34">
        <v>0</v>
      </c>
      <c r="DB15" s="34">
        <v>1</v>
      </c>
      <c r="DC15" s="34">
        <v>0</v>
      </c>
      <c r="DD15" s="34">
        <v>2</v>
      </c>
      <c r="DE15" s="116">
        <f t="shared" si="28"/>
        <v>2</v>
      </c>
      <c r="DF15" s="36">
        <f t="shared" si="29"/>
        <v>4</v>
      </c>
      <c r="DG15" s="34">
        <v>0</v>
      </c>
      <c r="DH15" s="34">
        <v>0</v>
      </c>
      <c r="DI15" s="34">
        <v>0</v>
      </c>
      <c r="DJ15" s="34">
        <v>0</v>
      </c>
      <c r="DK15" s="42">
        <f t="shared" si="30"/>
        <v>0</v>
      </c>
      <c r="DL15" s="34">
        <v>0</v>
      </c>
      <c r="DM15" s="34">
        <v>0</v>
      </c>
      <c r="DN15" s="34">
        <v>1</v>
      </c>
      <c r="DO15" s="34">
        <v>0</v>
      </c>
      <c r="DP15" s="34">
        <v>0</v>
      </c>
      <c r="DQ15" s="34">
        <v>0</v>
      </c>
      <c r="DR15" s="121">
        <f t="shared" si="31"/>
        <v>0</v>
      </c>
      <c r="DS15" s="34">
        <v>4</v>
      </c>
      <c r="DT15" s="34">
        <v>0</v>
      </c>
      <c r="DU15" s="34">
        <v>1</v>
      </c>
      <c r="DV15" s="34">
        <v>0</v>
      </c>
      <c r="DW15" s="42">
        <f t="shared" si="32"/>
        <v>1</v>
      </c>
      <c r="DX15" s="36">
        <f t="shared" si="33"/>
        <v>6</v>
      </c>
    </row>
    <row r="16" spans="1:128" ht="32.45" customHeight="1">
      <c r="A16" s="173">
        <v>3</v>
      </c>
      <c r="B16" s="180" t="s">
        <v>10</v>
      </c>
      <c r="C16" s="79">
        <f>(F16+AD16+AZ16+BD16+BM16+BN16+BS16+BX16+CQ16+DF16+DX16)/11</f>
        <v>14851.17884350498</v>
      </c>
      <c r="D16" s="30">
        <v>14002</v>
      </c>
      <c r="E16" s="30">
        <v>15012</v>
      </c>
      <c r="F16" s="32">
        <f>SUM(D16:E16)/2</f>
        <v>14507</v>
      </c>
      <c r="G16" s="61">
        <v>14759</v>
      </c>
      <c r="H16" s="61">
        <v>14045</v>
      </c>
      <c r="I16" s="104">
        <f>SUM(G16:H16)/2</f>
        <v>14402</v>
      </c>
      <c r="J16" s="61">
        <v>14444</v>
      </c>
      <c r="K16" s="61">
        <v>14086</v>
      </c>
      <c r="L16" s="104">
        <f>SUM(J16:K16)/2</f>
        <v>14265</v>
      </c>
      <c r="M16" s="30">
        <v>0</v>
      </c>
      <c r="N16" s="30">
        <v>15240</v>
      </c>
      <c r="O16" s="30">
        <v>14935</v>
      </c>
      <c r="P16" s="30">
        <v>19632</v>
      </c>
      <c r="Q16" s="30">
        <v>15643</v>
      </c>
      <c r="R16" s="60">
        <f>SUM(M16:Q16)/5</f>
        <v>13090</v>
      </c>
      <c r="S16" s="61">
        <v>16082</v>
      </c>
      <c r="T16" s="61">
        <v>12731</v>
      </c>
      <c r="U16" s="61">
        <v>13750</v>
      </c>
      <c r="V16" s="60">
        <f>SUM(T16:U16)/2</f>
        <v>13240.5</v>
      </c>
      <c r="W16" s="61">
        <v>13717</v>
      </c>
      <c r="X16" s="61">
        <v>15208</v>
      </c>
      <c r="Y16" s="61">
        <v>15406</v>
      </c>
      <c r="Z16" s="30">
        <v>17157</v>
      </c>
      <c r="AA16" s="30">
        <v>14608</v>
      </c>
      <c r="AB16" s="30">
        <v>13284</v>
      </c>
      <c r="AC16" s="30">
        <v>14636</v>
      </c>
      <c r="AD16" s="63">
        <f>(I16+L16+R16+S16+V16+W16+X16+Y16+Z16+AA16+AB16+AC16)/12</f>
        <v>14591.291666666666</v>
      </c>
      <c r="AE16" s="64">
        <v>13659</v>
      </c>
      <c r="AF16" s="64">
        <v>12888</v>
      </c>
      <c r="AG16" s="64">
        <v>12823</v>
      </c>
      <c r="AH16" s="64">
        <v>12750</v>
      </c>
      <c r="AI16" s="64">
        <v>19490</v>
      </c>
      <c r="AJ16" s="61">
        <v>13008</v>
      </c>
      <c r="AK16" s="60">
        <f>SUM(AE16:AJ16)/6</f>
        <v>14103</v>
      </c>
      <c r="AL16" s="61">
        <v>13158</v>
      </c>
      <c r="AM16" s="61">
        <v>17667</v>
      </c>
      <c r="AN16" s="60">
        <f>SUM(AL16:AM16)/2</f>
        <v>15412.5</v>
      </c>
      <c r="AO16" s="61">
        <v>13371</v>
      </c>
      <c r="AP16" s="61">
        <v>14400</v>
      </c>
      <c r="AQ16" s="61">
        <v>12099</v>
      </c>
      <c r="AR16" s="61">
        <v>12387</v>
      </c>
      <c r="AS16" s="61">
        <v>16188</v>
      </c>
      <c r="AT16" s="61">
        <v>13714</v>
      </c>
      <c r="AU16" s="61">
        <v>16338</v>
      </c>
      <c r="AV16" s="60">
        <f>SUM(AN16:AU16)/8</f>
        <v>14238.6875</v>
      </c>
      <c r="AW16" s="62">
        <v>12166</v>
      </c>
      <c r="AX16" s="61">
        <v>12617</v>
      </c>
      <c r="AY16" s="61">
        <v>13503</v>
      </c>
      <c r="AZ16" s="63">
        <f>(AK16+AV16+AW16+AX16+AY16)/5</f>
        <v>13325.5375</v>
      </c>
      <c r="BA16" s="64">
        <v>21008</v>
      </c>
      <c r="BB16" s="64">
        <v>14617</v>
      </c>
      <c r="BC16" s="64">
        <v>11957</v>
      </c>
      <c r="BD16" s="65">
        <f>SUM(BA16:BC16)/3</f>
        <v>15860.666666666666</v>
      </c>
      <c r="BE16" s="61">
        <v>19000</v>
      </c>
      <c r="BF16" s="61">
        <v>14500</v>
      </c>
      <c r="BG16" s="60">
        <f>SUM(BE16:BF16)/2</f>
        <v>16750</v>
      </c>
      <c r="BH16" s="107">
        <v>28687</v>
      </c>
      <c r="BI16" s="59">
        <v>14333</v>
      </c>
      <c r="BJ16" s="114">
        <f>SUM(BH16:BI16)/2</f>
        <v>21510</v>
      </c>
      <c r="BK16" s="61">
        <v>21698</v>
      </c>
      <c r="BL16" s="61">
        <v>18038</v>
      </c>
      <c r="BM16" s="63">
        <f>(BG16+BJ16+BK16+BL16)/4</f>
        <v>19499</v>
      </c>
      <c r="BN16" s="64">
        <v>20299</v>
      </c>
      <c r="BO16" s="64">
        <v>4415</v>
      </c>
      <c r="BP16" s="64">
        <v>7833</v>
      </c>
      <c r="BQ16" s="64">
        <v>6766</v>
      </c>
      <c r="BR16" s="118">
        <f>SUM(BP16:BQ16)/2</f>
        <v>7299.5</v>
      </c>
      <c r="BS16" s="63">
        <f>(BO16+BR16)/2</f>
        <v>5857.25</v>
      </c>
      <c r="BT16" s="64">
        <v>13635</v>
      </c>
      <c r="BU16" s="64">
        <v>13886</v>
      </c>
      <c r="BV16" s="60">
        <f>SUM(BT16:BU16)/2</f>
        <v>13760.5</v>
      </c>
      <c r="BW16" s="64">
        <v>15650</v>
      </c>
      <c r="BX16" s="63">
        <f>SUM(BV16:BW16)/2</f>
        <v>14705.25</v>
      </c>
      <c r="BY16" s="61">
        <v>10422</v>
      </c>
      <c r="BZ16" s="61">
        <v>15059</v>
      </c>
      <c r="CA16" s="61">
        <v>10084</v>
      </c>
      <c r="CB16" s="60">
        <f>SUM(BZ16:CA16)/2</f>
        <v>12571.5</v>
      </c>
      <c r="CC16" s="61">
        <v>12333</v>
      </c>
      <c r="CD16" s="61">
        <v>4345</v>
      </c>
      <c r="CE16" s="61">
        <v>14444</v>
      </c>
      <c r="CF16" s="61">
        <v>7291</v>
      </c>
      <c r="CG16" s="61">
        <v>11780</v>
      </c>
      <c r="CH16" s="61">
        <v>6126</v>
      </c>
      <c r="CI16" s="61">
        <v>7658</v>
      </c>
      <c r="CJ16" s="61">
        <v>10571</v>
      </c>
      <c r="CK16" s="61">
        <v>12667</v>
      </c>
      <c r="CL16" s="61">
        <v>15144</v>
      </c>
      <c r="CM16" s="123">
        <f>SUM(CJ16:CL16)/3</f>
        <v>12794</v>
      </c>
      <c r="CN16" s="61">
        <v>7989</v>
      </c>
      <c r="CO16" s="61">
        <v>8813</v>
      </c>
      <c r="CP16" s="61">
        <v>12733</v>
      </c>
      <c r="CQ16" s="63">
        <f>(BY16+CB16+CC16+CD16+CE16+CF16+CG16+CH16+CI16+CM16+CN16+CO16+CP16)/13</f>
        <v>9946.115384615385</v>
      </c>
      <c r="CR16" s="61">
        <v>14167</v>
      </c>
      <c r="CS16" s="61">
        <v>16125</v>
      </c>
      <c r="CT16" s="60">
        <f>SUM(CR16:CS16)/2</f>
        <v>15146</v>
      </c>
      <c r="CU16" s="61">
        <v>26273</v>
      </c>
      <c r="CV16" s="61">
        <v>17740</v>
      </c>
      <c r="CW16" s="60">
        <f>SUM(CU16:CV16)/2</f>
        <v>22006.5</v>
      </c>
      <c r="CX16" s="61">
        <v>17889</v>
      </c>
      <c r="CY16" s="61">
        <v>19470</v>
      </c>
      <c r="CZ16" s="60">
        <f>SUM(CX16:CY16)/2</f>
        <v>18679.5</v>
      </c>
      <c r="DA16" s="61">
        <v>16079</v>
      </c>
      <c r="DB16" s="61">
        <v>16191</v>
      </c>
      <c r="DC16" s="61">
        <v>15104</v>
      </c>
      <c r="DD16" s="61">
        <v>17805</v>
      </c>
      <c r="DE16" s="118">
        <f>SUM(DC16:DD16)/2</f>
        <v>16454.5</v>
      </c>
      <c r="DF16" s="63">
        <f>(CT16+CW16+CZ16+DA16+DB16+DE16)/6</f>
        <v>17426.083333333332</v>
      </c>
      <c r="DG16" s="61">
        <v>14595</v>
      </c>
      <c r="DH16" s="61">
        <v>15136</v>
      </c>
      <c r="DI16" s="61">
        <v>17000</v>
      </c>
      <c r="DJ16" s="61">
        <v>16500</v>
      </c>
      <c r="DK16" s="60">
        <f>SUM(DI16:DJ16)/2</f>
        <v>16750</v>
      </c>
      <c r="DL16" s="61">
        <v>16400</v>
      </c>
      <c r="DM16" s="61">
        <v>17700</v>
      </c>
      <c r="DN16" s="61">
        <v>20478</v>
      </c>
      <c r="DO16" s="61">
        <v>23922</v>
      </c>
      <c r="DP16" s="61">
        <v>15437</v>
      </c>
      <c r="DQ16" s="61">
        <v>15269</v>
      </c>
      <c r="DR16" s="123">
        <f>SUM(DP16:DQ16)/2</f>
        <v>15353</v>
      </c>
      <c r="DS16" s="61">
        <v>18088</v>
      </c>
      <c r="DT16" s="61">
        <v>17344</v>
      </c>
      <c r="DU16" s="61">
        <v>14143</v>
      </c>
      <c r="DV16" s="61">
        <v>15932</v>
      </c>
      <c r="DW16" s="60">
        <f>SUM(DU16:DV16)/2</f>
        <v>15037.5</v>
      </c>
      <c r="DX16" s="63">
        <f>(DG16+DH16+DK16+DL16+DM16+DN16+DO16+DR16+DS16+DT16+DW16)/11</f>
        <v>17345.772727272728</v>
      </c>
    </row>
    <row r="17" spans="1:128" s="16" customFormat="1" ht="45" customHeight="1">
      <c r="A17" s="175">
        <v>4</v>
      </c>
      <c r="B17" s="182" t="s">
        <v>187</v>
      </c>
      <c r="C17" s="77">
        <f>F17+AD17+AZ17+BD17+BM17+BN17+BS17+BX17+CQ17+DF17+DX17</f>
        <v>3518</v>
      </c>
      <c r="D17" s="29">
        <v>26</v>
      </c>
      <c r="E17" s="29">
        <v>64</v>
      </c>
      <c r="F17" s="31">
        <f>SUM(D17:E17)</f>
        <v>90</v>
      </c>
      <c r="G17" s="34">
        <v>27</v>
      </c>
      <c r="H17" s="34">
        <v>23</v>
      </c>
      <c r="I17" s="42">
        <f>SUM(G17:H17)</f>
        <v>50</v>
      </c>
      <c r="J17" s="34">
        <v>45</v>
      </c>
      <c r="K17" s="34">
        <v>45</v>
      </c>
      <c r="L17" s="42">
        <f>SUM(J17:K17)</f>
        <v>90</v>
      </c>
      <c r="M17" s="29">
        <v>28</v>
      </c>
      <c r="N17" s="29">
        <v>27</v>
      </c>
      <c r="O17" s="29">
        <v>32</v>
      </c>
      <c r="P17" s="29">
        <v>25</v>
      </c>
      <c r="Q17" s="29">
        <v>32</v>
      </c>
      <c r="R17" s="42">
        <f>SUM(M17:Q17)</f>
        <v>144</v>
      </c>
      <c r="S17" s="34">
        <v>93</v>
      </c>
      <c r="T17" s="34">
        <v>56</v>
      </c>
      <c r="U17" s="34">
        <f>101+0</f>
        <v>101</v>
      </c>
      <c r="V17" s="42">
        <f>SUM(T17:U17)</f>
        <v>157</v>
      </c>
      <c r="W17" s="34">
        <v>24</v>
      </c>
      <c r="X17" s="34">
        <v>60</v>
      </c>
      <c r="Y17" s="34">
        <v>32</v>
      </c>
      <c r="Z17" s="29">
        <v>82</v>
      </c>
      <c r="AA17" s="29">
        <v>44</v>
      </c>
      <c r="AB17" s="29">
        <v>38</v>
      </c>
      <c r="AC17" s="29">
        <v>22</v>
      </c>
      <c r="AD17" s="36">
        <f>I17+L17+R17+S17+V17+W17+X17+Y17+Z17+AA17+AB17+AC17</f>
        <v>836</v>
      </c>
      <c r="AE17" s="34">
        <v>30</v>
      </c>
      <c r="AF17" s="34">
        <v>96</v>
      </c>
      <c r="AG17" s="34">
        <v>98</v>
      </c>
      <c r="AH17" s="34">
        <v>29</v>
      </c>
      <c r="AI17" s="34">
        <v>55</v>
      </c>
      <c r="AJ17" s="34">
        <v>25</v>
      </c>
      <c r="AK17" s="42">
        <f>SUM(AE17:AJ17)</f>
        <v>333</v>
      </c>
      <c r="AL17" s="34">
        <v>36</v>
      </c>
      <c r="AM17" s="34">
        <v>3</v>
      </c>
      <c r="AN17" s="42">
        <f>SUM(AL17:AM17)</f>
        <v>39</v>
      </c>
      <c r="AO17" s="34">
        <v>22</v>
      </c>
      <c r="AP17" s="34">
        <v>79</v>
      </c>
      <c r="AQ17" s="34">
        <v>77</v>
      </c>
      <c r="AR17" s="34">
        <v>29</v>
      </c>
      <c r="AS17" s="34">
        <v>28</v>
      </c>
      <c r="AT17" s="34">
        <v>21</v>
      </c>
      <c r="AU17" s="34">
        <v>83</v>
      </c>
      <c r="AV17" s="42">
        <f>SUM(AN17:AU17)</f>
        <v>378</v>
      </c>
      <c r="AW17" s="35">
        <v>88</v>
      </c>
      <c r="AX17" s="34">
        <v>24</v>
      </c>
      <c r="AY17" s="34">
        <v>93</v>
      </c>
      <c r="AZ17" s="36">
        <f>AK17+AV17+AW17+AX17+AY17</f>
        <v>916</v>
      </c>
      <c r="BA17" s="34">
        <v>63</v>
      </c>
      <c r="BB17" s="34">
        <v>75</v>
      </c>
      <c r="BC17" s="34">
        <v>38</v>
      </c>
      <c r="BD17" s="36">
        <f>SUM(BA17:BC17)</f>
        <v>176</v>
      </c>
      <c r="BE17" s="34">
        <v>3</v>
      </c>
      <c r="BF17" s="34">
        <v>4</v>
      </c>
      <c r="BG17" s="42">
        <f>SUM(BE17:BF17)</f>
        <v>7</v>
      </c>
      <c r="BH17" s="105">
        <v>15</v>
      </c>
      <c r="BI17" s="33">
        <v>3</v>
      </c>
      <c r="BJ17" s="40">
        <f>SUM(BH17:BI17)</f>
        <v>18</v>
      </c>
      <c r="BK17" s="34">
        <v>58</v>
      </c>
      <c r="BL17" s="34">
        <v>15</v>
      </c>
      <c r="BM17" s="36">
        <f>BG17+BJ17+BK17+BL17</f>
        <v>98</v>
      </c>
      <c r="BN17" s="34">
        <v>122</v>
      </c>
      <c r="BO17" s="34">
        <v>47</v>
      </c>
      <c r="BP17" s="34">
        <v>21</v>
      </c>
      <c r="BQ17" s="34">
        <v>33</v>
      </c>
      <c r="BR17" s="116">
        <f>SUM(BP17:BQ17)</f>
        <v>54</v>
      </c>
      <c r="BS17" s="36">
        <f>BO17+BR17</f>
        <v>101</v>
      </c>
      <c r="BT17" s="34">
        <v>75</v>
      </c>
      <c r="BU17" s="34">
        <v>99</v>
      </c>
      <c r="BV17" s="42">
        <f>SUM(BT17:BU17)</f>
        <v>174</v>
      </c>
      <c r="BW17" s="34">
        <v>94</v>
      </c>
      <c r="BX17" s="36">
        <f>SUM(BV17:BW17)</f>
        <v>268</v>
      </c>
      <c r="BY17" s="34">
        <v>9</v>
      </c>
      <c r="BZ17" s="34">
        <v>20</v>
      </c>
      <c r="CA17" s="34">
        <v>23</v>
      </c>
      <c r="CB17" s="42">
        <f>SUM(BZ17:CA17)</f>
        <v>43</v>
      </c>
      <c r="CC17" s="34">
        <v>24</v>
      </c>
      <c r="CD17" s="34">
        <v>34</v>
      </c>
      <c r="CE17" s="34">
        <v>9</v>
      </c>
      <c r="CF17" s="34">
        <v>84</v>
      </c>
      <c r="CG17" s="34">
        <v>17</v>
      </c>
      <c r="CH17" s="34">
        <v>28</v>
      </c>
      <c r="CI17" s="34">
        <v>22</v>
      </c>
      <c r="CJ17" s="34">
        <v>8</v>
      </c>
      <c r="CK17" s="34">
        <v>7</v>
      </c>
      <c r="CL17" s="34">
        <v>20</v>
      </c>
      <c r="CM17" s="121">
        <f>SUM(CJ17:CL17)</f>
        <v>35</v>
      </c>
      <c r="CN17" s="34">
        <v>21</v>
      </c>
      <c r="CO17" s="34">
        <v>18</v>
      </c>
      <c r="CP17" s="34">
        <v>86</v>
      </c>
      <c r="CQ17" s="36">
        <f>BY17+CB17+CC17+CD17+CE17+CF17+CG17+CH17+CI17+CM17+CN17+CO17+CP17</f>
        <v>430</v>
      </c>
      <c r="CR17" s="34">
        <v>9</v>
      </c>
      <c r="CS17" s="34">
        <v>26</v>
      </c>
      <c r="CT17" s="42">
        <f>SUM(CR17:CS17)</f>
        <v>35</v>
      </c>
      <c r="CU17" s="34">
        <v>12</v>
      </c>
      <c r="CV17" s="34">
        <v>11</v>
      </c>
      <c r="CW17" s="42">
        <f>SUM(CU17:CV17)</f>
        <v>23</v>
      </c>
      <c r="CX17" s="34">
        <v>9</v>
      </c>
      <c r="CY17" s="34">
        <v>10</v>
      </c>
      <c r="CZ17" s="42">
        <f>SUM(CX17:CY17)</f>
        <v>19</v>
      </c>
      <c r="DA17" s="34">
        <v>21</v>
      </c>
      <c r="DB17" s="34">
        <v>34</v>
      </c>
      <c r="DC17" s="34">
        <v>25</v>
      </c>
      <c r="DD17" s="34">
        <v>23</v>
      </c>
      <c r="DE17" s="116">
        <f>SUM(DC17:DD17)</f>
        <v>48</v>
      </c>
      <c r="DF17" s="36">
        <f>CT17+CW17+CZ17+DA17+DB17+DE17</f>
        <v>180</v>
      </c>
      <c r="DG17" s="34">
        <v>37</v>
      </c>
      <c r="DH17" s="34">
        <v>11</v>
      </c>
      <c r="DI17" s="34">
        <v>31</v>
      </c>
      <c r="DJ17" s="34">
        <v>3</v>
      </c>
      <c r="DK17" s="42">
        <f>SUM(DI17:DJ17)</f>
        <v>34</v>
      </c>
      <c r="DL17" s="34">
        <v>5</v>
      </c>
      <c r="DM17" s="34">
        <v>11</v>
      </c>
      <c r="DN17" s="34">
        <v>24</v>
      </c>
      <c r="DO17" s="34">
        <v>25</v>
      </c>
      <c r="DP17" s="34">
        <v>20</v>
      </c>
      <c r="DQ17" s="34">
        <v>13</v>
      </c>
      <c r="DR17" s="121">
        <f>SUM(DP17:DQ17)</f>
        <v>33</v>
      </c>
      <c r="DS17" s="34">
        <v>44</v>
      </c>
      <c r="DT17" s="34">
        <v>32</v>
      </c>
      <c r="DU17" s="34">
        <v>15</v>
      </c>
      <c r="DV17" s="34">
        <v>30</v>
      </c>
      <c r="DW17" s="42">
        <f>SUM(DU17:DV17)</f>
        <v>45</v>
      </c>
      <c r="DX17" s="36">
        <f>DG17+DH17+DK17+DL17+DM17+DN17+DO17+DR17+DS17+DT17+DW17</f>
        <v>301</v>
      </c>
    </row>
    <row r="18" spans="1:128" s="16" customFormat="1" ht="28.5">
      <c r="A18" s="175">
        <v>5</v>
      </c>
      <c r="B18" s="182" t="s">
        <v>11</v>
      </c>
      <c r="C18" s="77">
        <f>F18+AD18+AZ18+BD18+BM18+BN18+BS18+BX18+CQ18+DF18+DX18</f>
        <v>3301</v>
      </c>
      <c r="D18" s="149">
        <f aca="true" t="shared" si="34" ref="D18:BK18">D9</f>
        <v>26</v>
      </c>
      <c r="E18" s="149">
        <f t="shared" si="34"/>
        <v>62</v>
      </c>
      <c r="F18" s="42">
        <f t="shared" si="34"/>
        <v>88</v>
      </c>
      <c r="G18" s="149">
        <f t="shared" si="34"/>
        <v>27</v>
      </c>
      <c r="H18" s="149">
        <f t="shared" si="34"/>
        <v>20</v>
      </c>
      <c r="I18" s="42">
        <f t="shared" si="34"/>
        <v>47</v>
      </c>
      <c r="J18" s="149">
        <f t="shared" si="34"/>
        <v>45</v>
      </c>
      <c r="K18" s="149">
        <f t="shared" si="34"/>
        <v>45</v>
      </c>
      <c r="L18" s="42">
        <f t="shared" si="34"/>
        <v>90</v>
      </c>
      <c r="M18" s="149">
        <f t="shared" si="34"/>
        <v>28</v>
      </c>
      <c r="N18" s="149">
        <f t="shared" si="34"/>
        <v>25</v>
      </c>
      <c r="O18" s="149">
        <f t="shared" si="34"/>
        <v>31</v>
      </c>
      <c r="P18" s="149">
        <f t="shared" si="34"/>
        <v>25</v>
      </c>
      <c r="Q18" s="149">
        <f t="shared" si="34"/>
        <v>28</v>
      </c>
      <c r="R18" s="42">
        <f t="shared" si="34"/>
        <v>137</v>
      </c>
      <c r="S18" s="149">
        <f t="shared" si="34"/>
        <v>89</v>
      </c>
      <c r="T18" s="149">
        <f t="shared" si="34"/>
        <v>52</v>
      </c>
      <c r="U18" s="149">
        <f t="shared" si="34"/>
        <v>97</v>
      </c>
      <c r="V18" s="42">
        <f t="shared" si="34"/>
        <v>149</v>
      </c>
      <c r="W18" s="149">
        <f t="shared" si="34"/>
        <v>23</v>
      </c>
      <c r="X18" s="149">
        <f t="shared" si="34"/>
        <v>60</v>
      </c>
      <c r="Y18" s="149">
        <f t="shared" si="34"/>
        <v>32</v>
      </c>
      <c r="Z18" s="149">
        <f t="shared" si="34"/>
        <v>79</v>
      </c>
      <c r="AA18" s="149">
        <f t="shared" si="34"/>
        <v>41</v>
      </c>
      <c r="AB18" s="149">
        <f t="shared" si="34"/>
        <v>37</v>
      </c>
      <c r="AC18" s="149">
        <f t="shared" si="34"/>
        <v>22</v>
      </c>
      <c r="AD18" s="42">
        <f t="shared" si="34"/>
        <v>806</v>
      </c>
      <c r="AE18" s="149">
        <f t="shared" si="34"/>
        <v>27</v>
      </c>
      <c r="AF18" s="149">
        <f t="shared" si="34"/>
        <v>86</v>
      </c>
      <c r="AG18" s="149">
        <f t="shared" si="34"/>
        <v>86</v>
      </c>
      <c r="AH18" s="149">
        <f t="shared" si="34"/>
        <v>28</v>
      </c>
      <c r="AI18" s="149">
        <f t="shared" si="34"/>
        <v>48</v>
      </c>
      <c r="AJ18" s="149">
        <f t="shared" si="34"/>
        <v>25</v>
      </c>
      <c r="AK18" s="42">
        <f t="shared" si="34"/>
        <v>300</v>
      </c>
      <c r="AL18" s="149">
        <f t="shared" si="34"/>
        <v>36</v>
      </c>
      <c r="AM18" s="149">
        <f t="shared" si="34"/>
        <v>3</v>
      </c>
      <c r="AN18" s="42">
        <f t="shared" si="34"/>
        <v>39</v>
      </c>
      <c r="AO18" s="149">
        <f t="shared" si="34"/>
        <v>21</v>
      </c>
      <c r="AP18" s="149">
        <f t="shared" si="34"/>
        <v>70</v>
      </c>
      <c r="AQ18" s="149">
        <f t="shared" si="34"/>
        <v>71</v>
      </c>
      <c r="AR18" s="149">
        <f t="shared" si="34"/>
        <v>26</v>
      </c>
      <c r="AS18" s="149">
        <f t="shared" si="34"/>
        <v>28</v>
      </c>
      <c r="AT18" s="149">
        <f t="shared" si="34"/>
        <v>21</v>
      </c>
      <c r="AU18" s="149">
        <f t="shared" si="34"/>
        <v>81</v>
      </c>
      <c r="AV18" s="42">
        <f t="shared" si="34"/>
        <v>357</v>
      </c>
      <c r="AW18" s="149">
        <f t="shared" si="34"/>
        <v>78</v>
      </c>
      <c r="AX18" s="149">
        <f t="shared" si="34"/>
        <v>24</v>
      </c>
      <c r="AY18" s="149">
        <f t="shared" si="34"/>
        <v>87</v>
      </c>
      <c r="AZ18" s="42">
        <f t="shared" si="34"/>
        <v>846</v>
      </c>
      <c r="BA18" s="149">
        <f t="shared" si="34"/>
        <v>60</v>
      </c>
      <c r="BB18" s="149">
        <f t="shared" si="34"/>
        <v>69</v>
      </c>
      <c r="BC18" s="149">
        <f t="shared" si="34"/>
        <v>34</v>
      </c>
      <c r="BD18" s="42">
        <f t="shared" si="34"/>
        <v>163</v>
      </c>
      <c r="BE18" s="149">
        <f t="shared" si="34"/>
        <v>3</v>
      </c>
      <c r="BF18" s="149">
        <f t="shared" si="34"/>
        <v>4</v>
      </c>
      <c r="BG18" s="42">
        <f t="shared" si="34"/>
        <v>7</v>
      </c>
      <c r="BH18" s="149">
        <f t="shared" si="34"/>
        <v>15</v>
      </c>
      <c r="BI18" s="149">
        <f t="shared" si="34"/>
        <v>3</v>
      </c>
      <c r="BJ18" s="42">
        <f t="shared" si="34"/>
        <v>18</v>
      </c>
      <c r="BK18" s="149">
        <f t="shared" si="34"/>
        <v>58</v>
      </c>
      <c r="BL18" s="149">
        <f aca="true" t="shared" si="35" ref="BL18:DW18">BL9</f>
        <v>15</v>
      </c>
      <c r="BM18" s="42">
        <f t="shared" si="35"/>
        <v>98</v>
      </c>
      <c r="BN18" s="149">
        <f t="shared" si="35"/>
        <v>122</v>
      </c>
      <c r="BO18" s="149">
        <f t="shared" si="35"/>
        <v>41</v>
      </c>
      <c r="BP18" s="149">
        <f t="shared" si="35"/>
        <v>21</v>
      </c>
      <c r="BQ18" s="149">
        <f t="shared" si="35"/>
        <v>29</v>
      </c>
      <c r="BR18" s="149">
        <f t="shared" si="35"/>
        <v>50</v>
      </c>
      <c r="BS18" s="42">
        <f t="shared" si="35"/>
        <v>91</v>
      </c>
      <c r="BT18" s="149">
        <f t="shared" si="35"/>
        <v>74</v>
      </c>
      <c r="BU18" s="149">
        <f t="shared" si="35"/>
        <v>91</v>
      </c>
      <c r="BV18" s="42">
        <f t="shared" si="35"/>
        <v>165</v>
      </c>
      <c r="BW18" s="149">
        <f t="shared" si="35"/>
        <v>81</v>
      </c>
      <c r="BX18" s="42">
        <f t="shared" si="35"/>
        <v>246</v>
      </c>
      <c r="BY18" s="149">
        <f t="shared" si="35"/>
        <v>9</v>
      </c>
      <c r="BZ18" s="149">
        <f t="shared" si="35"/>
        <v>17</v>
      </c>
      <c r="CA18" s="149">
        <f t="shared" si="35"/>
        <v>22</v>
      </c>
      <c r="CB18" s="42">
        <f t="shared" si="35"/>
        <v>39</v>
      </c>
      <c r="CC18" s="149">
        <f t="shared" si="35"/>
        <v>21</v>
      </c>
      <c r="CD18" s="149">
        <f t="shared" si="35"/>
        <v>29</v>
      </c>
      <c r="CE18" s="149">
        <f t="shared" si="35"/>
        <v>9</v>
      </c>
      <c r="CF18" s="149">
        <f t="shared" si="35"/>
        <v>73</v>
      </c>
      <c r="CG18" s="149">
        <f t="shared" si="35"/>
        <v>15</v>
      </c>
      <c r="CH18" s="149">
        <f t="shared" si="35"/>
        <v>24</v>
      </c>
      <c r="CI18" s="149">
        <f t="shared" si="35"/>
        <v>19</v>
      </c>
      <c r="CJ18" s="149">
        <f t="shared" si="35"/>
        <v>7</v>
      </c>
      <c r="CK18" s="149">
        <f t="shared" si="35"/>
        <v>6</v>
      </c>
      <c r="CL18" s="149">
        <f t="shared" si="35"/>
        <v>18</v>
      </c>
      <c r="CM18" s="42">
        <f t="shared" si="35"/>
        <v>31</v>
      </c>
      <c r="CN18" s="149">
        <f t="shared" si="35"/>
        <v>19</v>
      </c>
      <c r="CO18" s="149">
        <f t="shared" si="35"/>
        <v>16</v>
      </c>
      <c r="CP18" s="149">
        <f t="shared" si="35"/>
        <v>75</v>
      </c>
      <c r="CQ18" s="42">
        <f t="shared" si="35"/>
        <v>379</v>
      </c>
      <c r="CR18" s="149">
        <f t="shared" si="35"/>
        <v>9</v>
      </c>
      <c r="CS18" s="149">
        <f t="shared" si="35"/>
        <v>24</v>
      </c>
      <c r="CT18" s="42">
        <f t="shared" si="35"/>
        <v>33</v>
      </c>
      <c r="CU18" s="149">
        <v>11</v>
      </c>
      <c r="CV18" s="149">
        <f t="shared" si="35"/>
        <v>11</v>
      </c>
      <c r="CW18" s="42">
        <f t="shared" si="35"/>
        <v>22</v>
      </c>
      <c r="CX18" s="149">
        <f t="shared" si="35"/>
        <v>9</v>
      </c>
      <c r="CY18" s="149">
        <f t="shared" si="35"/>
        <v>10</v>
      </c>
      <c r="CZ18" s="42">
        <f t="shared" si="35"/>
        <v>19</v>
      </c>
      <c r="DA18" s="149">
        <f t="shared" si="35"/>
        <v>19</v>
      </c>
      <c r="DB18" s="149">
        <v>32</v>
      </c>
      <c r="DC18" s="149">
        <v>25</v>
      </c>
      <c r="DD18" s="149">
        <v>20</v>
      </c>
      <c r="DE18" s="149">
        <f t="shared" si="35"/>
        <v>45</v>
      </c>
      <c r="DF18" s="42">
        <f t="shared" si="35"/>
        <v>170</v>
      </c>
      <c r="DG18" s="149">
        <f t="shared" si="35"/>
        <v>37</v>
      </c>
      <c r="DH18" s="149">
        <f t="shared" si="35"/>
        <v>11</v>
      </c>
      <c r="DI18" s="149">
        <f t="shared" si="35"/>
        <v>31</v>
      </c>
      <c r="DJ18" s="149">
        <f t="shared" si="35"/>
        <v>3</v>
      </c>
      <c r="DK18" s="42">
        <f t="shared" si="35"/>
        <v>34</v>
      </c>
      <c r="DL18" s="149">
        <f t="shared" si="35"/>
        <v>5</v>
      </c>
      <c r="DM18" s="149">
        <f t="shared" si="35"/>
        <v>11</v>
      </c>
      <c r="DN18" s="149">
        <f t="shared" si="35"/>
        <v>23</v>
      </c>
      <c r="DO18" s="149">
        <f t="shared" si="35"/>
        <v>25</v>
      </c>
      <c r="DP18" s="149">
        <f t="shared" si="35"/>
        <v>19</v>
      </c>
      <c r="DQ18" s="149">
        <f t="shared" si="35"/>
        <v>13</v>
      </c>
      <c r="DR18" s="42">
        <f t="shared" si="35"/>
        <v>32</v>
      </c>
      <c r="DS18" s="149">
        <f t="shared" si="35"/>
        <v>40</v>
      </c>
      <c r="DT18" s="149">
        <f t="shared" si="35"/>
        <v>32</v>
      </c>
      <c r="DU18" s="149">
        <f t="shared" si="35"/>
        <v>14</v>
      </c>
      <c r="DV18" s="149">
        <f t="shared" si="35"/>
        <v>28</v>
      </c>
      <c r="DW18" s="42">
        <f t="shared" si="35"/>
        <v>42</v>
      </c>
      <c r="DX18" s="36">
        <f>DX9</f>
        <v>292</v>
      </c>
    </row>
    <row r="19" spans="1:128" s="16" customFormat="1" ht="28.5">
      <c r="A19" s="175">
        <v>6</v>
      </c>
      <c r="B19" s="176" t="s">
        <v>12</v>
      </c>
      <c r="C19" s="78">
        <f>(C18*100)/C17</f>
        <v>93.83172256964184</v>
      </c>
      <c r="D19" s="78">
        <f aca="true" t="shared" si="36" ref="D19:BJ19">(D18*100)/D17</f>
        <v>100</v>
      </c>
      <c r="E19" s="78">
        <f t="shared" si="36"/>
        <v>96.875</v>
      </c>
      <c r="F19" s="78">
        <f t="shared" si="36"/>
        <v>97.77777777777777</v>
      </c>
      <c r="G19" s="78">
        <f t="shared" si="36"/>
        <v>100</v>
      </c>
      <c r="H19" s="78">
        <f t="shared" si="36"/>
        <v>86.95652173913044</v>
      </c>
      <c r="I19" s="78">
        <f t="shared" si="36"/>
        <v>94</v>
      </c>
      <c r="J19" s="78">
        <f t="shared" si="36"/>
        <v>100</v>
      </c>
      <c r="K19" s="78">
        <f t="shared" si="36"/>
        <v>100</v>
      </c>
      <c r="L19" s="78">
        <f t="shared" si="36"/>
        <v>100</v>
      </c>
      <c r="M19" s="78">
        <f t="shared" si="36"/>
        <v>100</v>
      </c>
      <c r="N19" s="78">
        <f t="shared" si="36"/>
        <v>92.5925925925926</v>
      </c>
      <c r="O19" s="78">
        <f t="shared" si="36"/>
        <v>96.875</v>
      </c>
      <c r="P19" s="78">
        <f t="shared" si="36"/>
        <v>100</v>
      </c>
      <c r="Q19" s="78">
        <f t="shared" si="36"/>
        <v>87.5</v>
      </c>
      <c r="R19" s="78">
        <f t="shared" si="36"/>
        <v>95.13888888888889</v>
      </c>
      <c r="S19" s="78">
        <f t="shared" si="36"/>
        <v>95.6989247311828</v>
      </c>
      <c r="T19" s="78">
        <f t="shared" si="36"/>
        <v>92.85714285714286</v>
      </c>
      <c r="U19" s="78">
        <f t="shared" si="36"/>
        <v>96.03960396039604</v>
      </c>
      <c r="V19" s="78">
        <f t="shared" si="36"/>
        <v>94.90445859872611</v>
      </c>
      <c r="W19" s="78">
        <f t="shared" si="36"/>
        <v>95.83333333333333</v>
      </c>
      <c r="X19" s="78">
        <f t="shared" si="36"/>
        <v>100</v>
      </c>
      <c r="Y19" s="78">
        <f t="shared" si="36"/>
        <v>100</v>
      </c>
      <c r="Z19" s="78">
        <f t="shared" si="36"/>
        <v>96.34146341463415</v>
      </c>
      <c r="AA19" s="78">
        <f t="shared" si="36"/>
        <v>93.18181818181819</v>
      </c>
      <c r="AB19" s="78">
        <f t="shared" si="36"/>
        <v>97.36842105263158</v>
      </c>
      <c r="AC19" s="78">
        <f t="shared" si="36"/>
        <v>100</v>
      </c>
      <c r="AD19" s="78">
        <f t="shared" si="36"/>
        <v>96.41148325358851</v>
      </c>
      <c r="AE19" s="78">
        <f t="shared" si="36"/>
        <v>90</v>
      </c>
      <c r="AF19" s="78">
        <f t="shared" si="36"/>
        <v>89.58333333333333</v>
      </c>
      <c r="AG19" s="78">
        <f t="shared" si="36"/>
        <v>87.75510204081633</v>
      </c>
      <c r="AH19" s="78">
        <f t="shared" si="36"/>
        <v>96.55172413793103</v>
      </c>
      <c r="AI19" s="78">
        <f t="shared" si="36"/>
        <v>87.27272727272727</v>
      </c>
      <c r="AJ19" s="78">
        <f t="shared" si="36"/>
        <v>100</v>
      </c>
      <c r="AK19" s="78">
        <f t="shared" si="36"/>
        <v>90.09009009009009</v>
      </c>
      <c r="AL19" s="78">
        <f t="shared" si="36"/>
        <v>100</v>
      </c>
      <c r="AM19" s="78">
        <f t="shared" si="36"/>
        <v>100</v>
      </c>
      <c r="AN19" s="78">
        <f t="shared" si="36"/>
        <v>100</v>
      </c>
      <c r="AO19" s="78">
        <f t="shared" si="36"/>
        <v>95.45454545454545</v>
      </c>
      <c r="AP19" s="78">
        <f t="shared" si="36"/>
        <v>88.60759493670886</v>
      </c>
      <c r="AQ19" s="78">
        <f t="shared" si="36"/>
        <v>92.20779220779221</v>
      </c>
      <c r="AR19" s="78">
        <f t="shared" si="36"/>
        <v>89.65517241379311</v>
      </c>
      <c r="AS19" s="78">
        <f t="shared" si="36"/>
        <v>100</v>
      </c>
      <c r="AT19" s="78">
        <f t="shared" si="36"/>
        <v>100</v>
      </c>
      <c r="AU19" s="78">
        <f t="shared" si="36"/>
        <v>97.59036144578313</v>
      </c>
      <c r="AV19" s="78">
        <f t="shared" si="36"/>
        <v>94.44444444444444</v>
      </c>
      <c r="AW19" s="101">
        <f t="shared" si="36"/>
        <v>88.63636363636364</v>
      </c>
      <c r="AX19" s="78">
        <f t="shared" si="36"/>
        <v>100</v>
      </c>
      <c r="AY19" s="78">
        <f t="shared" si="36"/>
        <v>93.54838709677419</v>
      </c>
      <c r="AZ19" s="78">
        <f t="shared" si="36"/>
        <v>92.35807860262008</v>
      </c>
      <c r="BA19" s="78">
        <f t="shared" si="36"/>
        <v>95.23809523809524</v>
      </c>
      <c r="BB19" s="78">
        <f t="shared" si="36"/>
        <v>92</v>
      </c>
      <c r="BC19" s="78">
        <f t="shared" si="36"/>
        <v>89.47368421052632</v>
      </c>
      <c r="BD19" s="78">
        <f t="shared" si="36"/>
        <v>92.61363636363636</v>
      </c>
      <c r="BE19" s="78">
        <f t="shared" si="36"/>
        <v>100</v>
      </c>
      <c r="BF19" s="78">
        <f t="shared" si="36"/>
        <v>100</v>
      </c>
      <c r="BG19" s="78">
        <f t="shared" si="36"/>
        <v>100</v>
      </c>
      <c r="BH19" s="101">
        <f t="shared" si="36"/>
        <v>100</v>
      </c>
      <c r="BI19" s="78">
        <f t="shared" si="36"/>
        <v>100</v>
      </c>
      <c r="BJ19" s="99">
        <f t="shared" si="36"/>
        <v>100</v>
      </c>
      <c r="BK19" s="78">
        <f aca="true" t="shared" si="37" ref="BK19:DV19">(BK18*100)/BK17</f>
        <v>100</v>
      </c>
      <c r="BL19" s="78">
        <f t="shared" si="37"/>
        <v>100</v>
      </c>
      <c r="BM19" s="78">
        <f t="shared" si="37"/>
        <v>100</v>
      </c>
      <c r="BN19" s="78">
        <f t="shared" si="37"/>
        <v>100</v>
      </c>
      <c r="BO19" s="78">
        <f t="shared" si="37"/>
        <v>87.23404255319149</v>
      </c>
      <c r="BP19" s="78">
        <f t="shared" si="37"/>
        <v>100</v>
      </c>
      <c r="BQ19" s="78">
        <f t="shared" si="37"/>
        <v>87.87878787878788</v>
      </c>
      <c r="BR19" s="78">
        <f t="shared" si="37"/>
        <v>92.5925925925926</v>
      </c>
      <c r="BS19" s="78">
        <f t="shared" si="37"/>
        <v>90.0990099009901</v>
      </c>
      <c r="BT19" s="78">
        <f t="shared" si="37"/>
        <v>98.66666666666667</v>
      </c>
      <c r="BU19" s="78">
        <f t="shared" si="37"/>
        <v>91.91919191919192</v>
      </c>
      <c r="BV19" s="78">
        <f t="shared" si="37"/>
        <v>94.82758620689656</v>
      </c>
      <c r="BW19" s="78">
        <f t="shared" si="37"/>
        <v>86.17021276595744</v>
      </c>
      <c r="BX19" s="78">
        <f t="shared" si="37"/>
        <v>91.7910447761194</v>
      </c>
      <c r="BY19" s="78">
        <f t="shared" si="37"/>
        <v>100</v>
      </c>
      <c r="BZ19" s="78">
        <f t="shared" si="37"/>
        <v>85</v>
      </c>
      <c r="CA19" s="78">
        <f t="shared" si="37"/>
        <v>95.65217391304348</v>
      </c>
      <c r="CB19" s="78">
        <f t="shared" si="37"/>
        <v>90.69767441860465</v>
      </c>
      <c r="CC19" s="78">
        <f t="shared" si="37"/>
        <v>87.5</v>
      </c>
      <c r="CD19" s="78">
        <f t="shared" si="37"/>
        <v>85.29411764705883</v>
      </c>
      <c r="CE19" s="78">
        <f t="shared" si="37"/>
        <v>100</v>
      </c>
      <c r="CF19" s="78">
        <f t="shared" si="37"/>
        <v>86.9047619047619</v>
      </c>
      <c r="CG19" s="78">
        <f t="shared" si="37"/>
        <v>88.23529411764706</v>
      </c>
      <c r="CH19" s="78">
        <f t="shared" si="37"/>
        <v>85.71428571428571</v>
      </c>
      <c r="CI19" s="78">
        <f t="shared" si="37"/>
        <v>86.36363636363636</v>
      </c>
      <c r="CJ19" s="78">
        <f t="shared" si="37"/>
        <v>87.5</v>
      </c>
      <c r="CK19" s="78">
        <f t="shared" si="37"/>
        <v>85.71428571428571</v>
      </c>
      <c r="CL19" s="78">
        <f t="shared" si="37"/>
        <v>90</v>
      </c>
      <c r="CM19" s="99">
        <f t="shared" si="37"/>
        <v>88.57142857142857</v>
      </c>
      <c r="CN19" s="78">
        <f t="shared" si="37"/>
        <v>90.47619047619048</v>
      </c>
      <c r="CO19" s="78">
        <f t="shared" si="37"/>
        <v>88.88888888888889</v>
      </c>
      <c r="CP19" s="78">
        <f t="shared" si="37"/>
        <v>87.20930232558139</v>
      </c>
      <c r="CQ19" s="78">
        <f t="shared" si="37"/>
        <v>88.13953488372093</v>
      </c>
      <c r="CR19" s="78">
        <f t="shared" si="37"/>
        <v>100</v>
      </c>
      <c r="CS19" s="78">
        <f t="shared" si="37"/>
        <v>92.3076923076923</v>
      </c>
      <c r="CT19" s="78">
        <f t="shared" si="37"/>
        <v>94.28571428571429</v>
      </c>
      <c r="CU19" s="78">
        <f t="shared" si="37"/>
        <v>91.66666666666667</v>
      </c>
      <c r="CV19" s="78">
        <f t="shared" si="37"/>
        <v>100</v>
      </c>
      <c r="CW19" s="78">
        <f t="shared" si="37"/>
        <v>95.65217391304348</v>
      </c>
      <c r="CX19" s="78">
        <f t="shared" si="37"/>
        <v>100</v>
      </c>
      <c r="CY19" s="78">
        <f t="shared" si="37"/>
        <v>100</v>
      </c>
      <c r="CZ19" s="78">
        <f t="shared" si="37"/>
        <v>100</v>
      </c>
      <c r="DA19" s="78">
        <f t="shared" si="37"/>
        <v>90.47619047619048</v>
      </c>
      <c r="DB19" s="78">
        <f t="shared" si="37"/>
        <v>94.11764705882354</v>
      </c>
      <c r="DC19" s="78">
        <f t="shared" si="37"/>
        <v>100</v>
      </c>
      <c r="DD19" s="78">
        <f t="shared" si="37"/>
        <v>86.95652173913044</v>
      </c>
      <c r="DE19" s="78">
        <f t="shared" si="37"/>
        <v>93.75</v>
      </c>
      <c r="DF19" s="78">
        <f t="shared" si="37"/>
        <v>94.44444444444444</v>
      </c>
      <c r="DG19" s="78">
        <f t="shared" si="37"/>
        <v>100</v>
      </c>
      <c r="DH19" s="78">
        <f t="shared" si="37"/>
        <v>100</v>
      </c>
      <c r="DI19" s="78">
        <f t="shared" si="37"/>
        <v>100</v>
      </c>
      <c r="DJ19" s="78">
        <f t="shared" si="37"/>
        <v>100</v>
      </c>
      <c r="DK19" s="78">
        <f t="shared" si="37"/>
        <v>100</v>
      </c>
      <c r="DL19" s="78">
        <f t="shared" si="37"/>
        <v>100</v>
      </c>
      <c r="DM19" s="78">
        <f t="shared" si="37"/>
        <v>100</v>
      </c>
      <c r="DN19" s="78">
        <f t="shared" si="37"/>
        <v>95.83333333333333</v>
      </c>
      <c r="DO19" s="78">
        <f t="shared" si="37"/>
        <v>100</v>
      </c>
      <c r="DP19" s="78">
        <f t="shared" si="37"/>
        <v>95</v>
      </c>
      <c r="DQ19" s="78">
        <f t="shared" si="37"/>
        <v>100</v>
      </c>
      <c r="DR19" s="99">
        <f t="shared" si="37"/>
        <v>96.96969696969697</v>
      </c>
      <c r="DS19" s="78">
        <f t="shared" si="37"/>
        <v>90.9090909090909</v>
      </c>
      <c r="DT19" s="78">
        <f t="shared" si="37"/>
        <v>100</v>
      </c>
      <c r="DU19" s="78">
        <f t="shared" si="37"/>
        <v>93.33333333333333</v>
      </c>
      <c r="DV19" s="78">
        <f t="shared" si="37"/>
        <v>93.33333333333333</v>
      </c>
      <c r="DW19" s="78">
        <f>(DW18*100)/DW17</f>
        <v>93.33333333333333</v>
      </c>
      <c r="DX19" s="78">
        <f>(DX18*100)/DX17</f>
        <v>97.00996677740864</v>
      </c>
    </row>
    <row r="20" spans="1:128" ht="15.75" hidden="1">
      <c r="A20" s="173"/>
      <c r="B20" s="174" t="s">
        <v>13</v>
      </c>
      <c r="C20" s="77">
        <v>0</v>
      </c>
      <c r="D20" s="29">
        <v>0</v>
      </c>
      <c r="E20" s="29">
        <v>0</v>
      </c>
      <c r="F20" s="31">
        <v>0</v>
      </c>
      <c r="G20" s="34">
        <v>0</v>
      </c>
      <c r="H20" s="34">
        <v>0</v>
      </c>
      <c r="I20" s="42"/>
      <c r="J20" s="34">
        <v>0</v>
      </c>
      <c r="K20" s="34">
        <v>0</v>
      </c>
      <c r="L20" s="42"/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42"/>
      <c r="S20" s="34">
        <v>0</v>
      </c>
      <c r="T20" s="34">
        <v>0</v>
      </c>
      <c r="U20" s="34">
        <v>0</v>
      </c>
      <c r="V20" s="42"/>
      <c r="W20" s="34">
        <v>0</v>
      </c>
      <c r="X20" s="34">
        <v>3</v>
      </c>
      <c r="Y20" s="34">
        <v>5</v>
      </c>
      <c r="Z20" s="29">
        <v>0</v>
      </c>
      <c r="AA20" s="29">
        <v>0</v>
      </c>
      <c r="AB20" s="29">
        <v>0</v>
      </c>
      <c r="AC20" s="29">
        <v>0</v>
      </c>
      <c r="AD20" s="36"/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4">
        <v>0</v>
      </c>
      <c r="AK20" s="42"/>
      <c r="AL20" s="34">
        <v>0</v>
      </c>
      <c r="AM20" s="34">
        <v>0</v>
      </c>
      <c r="AN20" s="42"/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42"/>
      <c r="AW20" s="35">
        <v>0</v>
      </c>
      <c r="AX20" s="34">
        <v>0</v>
      </c>
      <c r="AY20" s="34">
        <v>0</v>
      </c>
      <c r="AZ20" s="36"/>
      <c r="BA20" s="37">
        <v>5</v>
      </c>
      <c r="BB20" s="37">
        <v>0</v>
      </c>
      <c r="BC20" s="37">
        <v>0</v>
      </c>
      <c r="BD20" s="36"/>
      <c r="BE20" s="34">
        <v>5</v>
      </c>
      <c r="BF20" s="34">
        <v>5</v>
      </c>
      <c r="BG20" s="42"/>
      <c r="BH20" s="105">
        <v>5</v>
      </c>
      <c r="BI20" s="33">
        <v>5</v>
      </c>
      <c r="BJ20" s="40"/>
      <c r="BK20" s="34">
        <v>5</v>
      </c>
      <c r="BL20" s="34">
        <v>5</v>
      </c>
      <c r="BM20" s="36"/>
      <c r="BN20" s="37">
        <v>5</v>
      </c>
      <c r="BO20" s="37">
        <v>0</v>
      </c>
      <c r="BP20" s="37">
        <v>0</v>
      </c>
      <c r="BQ20" s="37">
        <v>0</v>
      </c>
      <c r="BR20" s="116"/>
      <c r="BS20" s="36"/>
      <c r="BT20" s="37">
        <v>2</v>
      </c>
      <c r="BU20" s="37">
        <v>0</v>
      </c>
      <c r="BV20" s="42"/>
      <c r="BW20" s="37">
        <v>4</v>
      </c>
      <c r="BX20" s="36"/>
      <c r="BY20" s="34">
        <v>0</v>
      </c>
      <c r="BZ20" s="34">
        <v>5</v>
      </c>
      <c r="CA20" s="34">
        <v>0</v>
      </c>
      <c r="CB20" s="42"/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121"/>
      <c r="CN20" s="34">
        <v>0</v>
      </c>
      <c r="CO20" s="34">
        <v>0</v>
      </c>
      <c r="CP20" s="34">
        <v>0</v>
      </c>
      <c r="CQ20" s="36"/>
      <c r="CR20" s="34">
        <v>0</v>
      </c>
      <c r="CS20" s="34">
        <v>0</v>
      </c>
      <c r="CT20" s="42"/>
      <c r="CU20" s="34">
        <v>0</v>
      </c>
      <c r="CV20" s="34">
        <v>0</v>
      </c>
      <c r="CW20" s="42"/>
      <c r="CX20" s="34">
        <v>0</v>
      </c>
      <c r="CY20" s="34">
        <v>0</v>
      </c>
      <c r="CZ20" s="42"/>
      <c r="DA20" s="34">
        <v>0</v>
      </c>
      <c r="DB20" s="34">
        <v>0</v>
      </c>
      <c r="DC20" s="34">
        <v>5</v>
      </c>
      <c r="DD20" s="34">
        <v>0</v>
      </c>
      <c r="DE20" s="116"/>
      <c r="DF20" s="36"/>
      <c r="DG20" s="34">
        <v>0</v>
      </c>
      <c r="DH20" s="34">
        <v>0</v>
      </c>
      <c r="DI20" s="34">
        <v>0</v>
      </c>
      <c r="DJ20" s="34">
        <v>0</v>
      </c>
      <c r="DK20" s="42"/>
      <c r="DL20" s="34">
        <v>5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121"/>
      <c r="DS20" s="34">
        <v>5</v>
      </c>
      <c r="DT20" s="34">
        <v>0</v>
      </c>
      <c r="DU20" s="34">
        <v>0</v>
      </c>
      <c r="DV20" s="34">
        <v>0</v>
      </c>
      <c r="DW20" s="42"/>
      <c r="DX20" s="36"/>
    </row>
    <row r="21" spans="1:128" ht="36.6" customHeight="1">
      <c r="A21" s="173">
        <v>7</v>
      </c>
      <c r="B21" s="180" t="s">
        <v>14</v>
      </c>
      <c r="C21" s="79">
        <f>(F21+AD21+AZ21+BD21+BM21+BN21+BS21+BX21+CQ21+DF21+DX21)/11</f>
        <v>20206.83250688705</v>
      </c>
      <c r="D21" s="30">
        <v>16559</v>
      </c>
      <c r="E21" s="30">
        <v>17038</v>
      </c>
      <c r="F21" s="32">
        <f>SUM(D21:E21)/2</f>
        <v>16798.5</v>
      </c>
      <c r="G21" s="61">
        <v>16000</v>
      </c>
      <c r="H21" s="61">
        <v>16000</v>
      </c>
      <c r="I21" s="104">
        <f>SUM(G21:H21)/1</f>
        <v>32000</v>
      </c>
      <c r="J21" s="61">
        <v>16333</v>
      </c>
      <c r="K21" s="61">
        <v>16007</v>
      </c>
      <c r="L21" s="104">
        <f>SUM(J21:K21)/2</f>
        <v>16170</v>
      </c>
      <c r="M21" s="30">
        <v>16077</v>
      </c>
      <c r="N21" s="30">
        <v>16500</v>
      </c>
      <c r="O21" s="30">
        <v>16696</v>
      </c>
      <c r="P21" s="30">
        <v>24000</v>
      </c>
      <c r="Q21" s="30">
        <v>18533</v>
      </c>
      <c r="R21" s="60">
        <f>SUM(M21:Q21)/5</f>
        <v>18361.2</v>
      </c>
      <c r="S21" s="61">
        <v>20530</v>
      </c>
      <c r="T21" s="61">
        <v>16313</v>
      </c>
      <c r="U21" s="61">
        <v>16162</v>
      </c>
      <c r="V21" s="60">
        <f>SUM(T21:U21)/2</f>
        <v>16237.5</v>
      </c>
      <c r="W21" s="61">
        <v>16056</v>
      </c>
      <c r="X21" s="61">
        <v>18014</v>
      </c>
      <c r="Y21" s="61">
        <v>18000</v>
      </c>
      <c r="Z21" s="30">
        <v>20253</v>
      </c>
      <c r="AA21" s="30">
        <v>17626</v>
      </c>
      <c r="AB21" s="30">
        <v>16606</v>
      </c>
      <c r="AC21" s="30">
        <v>16000</v>
      </c>
      <c r="AD21" s="63">
        <f>(I21+L21+R21+S21+V21+W21+X21+Y21+Z21+AA21+AB21+AC21)/12</f>
        <v>18821.141666666666</v>
      </c>
      <c r="AE21" s="64">
        <v>18830</v>
      </c>
      <c r="AF21" s="64">
        <v>18952</v>
      </c>
      <c r="AG21" s="64">
        <v>18510</v>
      </c>
      <c r="AH21" s="64">
        <v>19188</v>
      </c>
      <c r="AI21" s="64">
        <v>27605</v>
      </c>
      <c r="AJ21" s="61">
        <v>18750</v>
      </c>
      <c r="AK21" s="60">
        <f>SUM(AE21:AJ21)/6</f>
        <v>20305.833333333332</v>
      </c>
      <c r="AL21" s="61">
        <v>18688</v>
      </c>
      <c r="AM21" s="61">
        <v>19000</v>
      </c>
      <c r="AN21" s="60">
        <f>SUM(AL21:AM21)/2</f>
        <v>18844</v>
      </c>
      <c r="AO21" s="61">
        <v>16333</v>
      </c>
      <c r="AP21" s="61">
        <v>18338</v>
      </c>
      <c r="AQ21" s="61">
        <v>18045</v>
      </c>
      <c r="AR21" s="61">
        <v>18125</v>
      </c>
      <c r="AS21" s="61">
        <v>21000</v>
      </c>
      <c r="AT21" s="61">
        <v>17500</v>
      </c>
      <c r="AU21" s="61">
        <v>22974</v>
      </c>
      <c r="AV21" s="60">
        <f>SUM(AN21:AU21)/8</f>
        <v>18894.875</v>
      </c>
      <c r="AW21" s="62">
        <v>18000</v>
      </c>
      <c r="AX21" s="61">
        <v>16333</v>
      </c>
      <c r="AY21" s="61">
        <v>17063</v>
      </c>
      <c r="AZ21" s="63">
        <f>(AK21+AV21+AW21+AX21+AY21)/5</f>
        <v>18119.341666666667</v>
      </c>
      <c r="BA21" s="64">
        <v>38618</v>
      </c>
      <c r="BB21" s="64">
        <v>20024</v>
      </c>
      <c r="BC21" s="64">
        <v>18574</v>
      </c>
      <c r="BD21" s="65">
        <f>SUM(BA21:BC21)/3</f>
        <v>25738.666666666668</v>
      </c>
      <c r="BE21" s="61">
        <v>22500</v>
      </c>
      <c r="BF21" s="61">
        <v>21500</v>
      </c>
      <c r="BG21" s="60">
        <f>SUM(BE21:BF21)/2</f>
        <v>22000</v>
      </c>
      <c r="BH21" s="107">
        <v>38580</v>
      </c>
      <c r="BI21" s="59">
        <v>16000</v>
      </c>
      <c r="BJ21" s="114">
        <f>SUM(BH21:BI21)/2</f>
        <v>27290</v>
      </c>
      <c r="BK21" s="61">
        <v>26679</v>
      </c>
      <c r="BL21" s="61">
        <v>20500</v>
      </c>
      <c r="BM21" s="63">
        <f>(BG21+BJ21+BK21+BL21)/4</f>
        <v>24117.25</v>
      </c>
      <c r="BN21" s="64">
        <v>21206</v>
      </c>
      <c r="BO21" s="64">
        <v>17333</v>
      </c>
      <c r="BP21" s="64">
        <v>18000</v>
      </c>
      <c r="BQ21" s="64">
        <v>23067</v>
      </c>
      <c r="BR21" s="118">
        <f>SUM(BP21:BQ21)/2</f>
        <v>20533.5</v>
      </c>
      <c r="BS21" s="63">
        <f>(BO21+BR21)/2</f>
        <v>18933.25</v>
      </c>
      <c r="BT21" s="64">
        <v>18950</v>
      </c>
      <c r="BU21" s="64">
        <v>17321</v>
      </c>
      <c r="BV21" s="60">
        <f>SUM(BT21:BU21)/2</f>
        <v>18135.5</v>
      </c>
      <c r="BW21" s="64">
        <v>22813</v>
      </c>
      <c r="BX21" s="63">
        <f>SUM(BV21:BW21)/2</f>
        <v>20474.25</v>
      </c>
      <c r="BY21" s="61">
        <v>15800</v>
      </c>
      <c r="BZ21" s="61">
        <v>18000</v>
      </c>
      <c r="CA21" s="61">
        <v>20333</v>
      </c>
      <c r="CB21" s="60">
        <f>SUM(BZ21:CA21)/2</f>
        <v>19166.5</v>
      </c>
      <c r="CC21" s="61">
        <v>16000</v>
      </c>
      <c r="CD21" s="61">
        <v>17000</v>
      </c>
      <c r="CE21" s="61">
        <v>0</v>
      </c>
      <c r="CF21" s="61">
        <v>21643</v>
      </c>
      <c r="CG21" s="61">
        <v>25000</v>
      </c>
      <c r="CH21" s="61">
        <v>17676</v>
      </c>
      <c r="CI21" s="61">
        <v>17000</v>
      </c>
      <c r="CJ21" s="61">
        <v>18000</v>
      </c>
      <c r="CK21" s="61">
        <v>16500</v>
      </c>
      <c r="CL21" s="61">
        <v>42350</v>
      </c>
      <c r="CM21" s="123">
        <f>SUM(CJ21:CL21)/3</f>
        <v>25616.666666666668</v>
      </c>
      <c r="CN21" s="61">
        <v>16900</v>
      </c>
      <c r="CO21" s="61">
        <v>16000</v>
      </c>
      <c r="CP21" s="61">
        <v>22391</v>
      </c>
      <c r="CQ21" s="63">
        <f>(BY21+CB21+CC21+CD21+CE21+CF21+CG21+CH21+CI21+CM21+CN21+CO21+CP21)/13</f>
        <v>17707.166666666664</v>
      </c>
      <c r="CR21" s="61">
        <v>17083</v>
      </c>
      <c r="CS21" s="61">
        <v>17615</v>
      </c>
      <c r="CT21" s="60">
        <f>SUM(CR21:CS21)/2</f>
        <v>17349</v>
      </c>
      <c r="CU21" s="61">
        <v>32375</v>
      </c>
      <c r="CV21" s="61">
        <v>18349</v>
      </c>
      <c r="CW21" s="60">
        <f>SUM(CU21:CV21)/2</f>
        <v>25362</v>
      </c>
      <c r="CX21" s="61">
        <v>19143</v>
      </c>
      <c r="CY21" s="61">
        <v>21713</v>
      </c>
      <c r="CZ21" s="60">
        <f>SUM(CX21:CY21)/2</f>
        <v>20428</v>
      </c>
      <c r="DA21" s="61">
        <v>18318</v>
      </c>
      <c r="DB21" s="61">
        <v>20407</v>
      </c>
      <c r="DC21" s="61">
        <v>18300</v>
      </c>
      <c r="DD21" s="61">
        <v>20282</v>
      </c>
      <c r="DE21" s="118">
        <f>SUM(DC21:DD21)/2</f>
        <v>19291</v>
      </c>
      <c r="DF21" s="63">
        <f>(CT21+CW21+CZ21+DA21+DB21+DE21)/6</f>
        <v>20192.5</v>
      </c>
      <c r="DG21" s="61">
        <v>17222</v>
      </c>
      <c r="DH21" s="61">
        <v>18375</v>
      </c>
      <c r="DI21" s="61">
        <v>19262</v>
      </c>
      <c r="DJ21" s="61">
        <v>19250</v>
      </c>
      <c r="DK21" s="60">
        <f>SUM(DI21:DJ21)/2</f>
        <v>19256</v>
      </c>
      <c r="DL21" s="61">
        <v>17333</v>
      </c>
      <c r="DM21" s="61">
        <v>23260</v>
      </c>
      <c r="DN21" s="61">
        <v>21950</v>
      </c>
      <c r="DO21" s="61">
        <v>30637</v>
      </c>
      <c r="DP21" s="61">
        <v>17333</v>
      </c>
      <c r="DQ21" s="61">
        <v>17214</v>
      </c>
      <c r="DR21" s="123">
        <f>SUM(DP21:DQ21)/2</f>
        <v>17273.5</v>
      </c>
      <c r="DS21" s="61">
        <v>19484</v>
      </c>
      <c r="DT21" s="61">
        <v>18360</v>
      </c>
      <c r="DU21" s="61">
        <v>17250</v>
      </c>
      <c r="DV21" s="61">
        <v>20125</v>
      </c>
      <c r="DW21" s="60">
        <f>SUM(DU21:DV21)/2</f>
        <v>18687.5</v>
      </c>
      <c r="DX21" s="63">
        <f>(DG21+DH21+DK21+DL21+DM21+DN21+DO21+DR21+DS21+DT21+DW21)/11</f>
        <v>20167.090909090908</v>
      </c>
    </row>
    <row r="22" spans="1:128" ht="42.75">
      <c r="A22" s="173">
        <v>8</v>
      </c>
      <c r="B22" s="180" t="s">
        <v>15</v>
      </c>
      <c r="C22" s="77">
        <f>F22+AD22+AZ22+BD22+BM22+BN22+BS22+BX22+CQ22+DF22+DX22</f>
        <v>1426</v>
      </c>
      <c r="D22" s="29">
        <v>18</v>
      </c>
      <c r="E22" s="29">
        <v>39</v>
      </c>
      <c r="F22" s="31">
        <f>SUM(D22:E22)</f>
        <v>57</v>
      </c>
      <c r="G22" s="34">
        <v>20</v>
      </c>
      <c r="H22" s="34">
        <v>15</v>
      </c>
      <c r="I22" s="42">
        <f>SUM(G22:H22)</f>
        <v>35</v>
      </c>
      <c r="J22" s="34">
        <v>24</v>
      </c>
      <c r="K22" s="34">
        <v>21</v>
      </c>
      <c r="L22" s="42">
        <f>SUM(J22:K22)</f>
        <v>45</v>
      </c>
      <c r="M22" s="29">
        <v>13</v>
      </c>
      <c r="N22" s="29">
        <v>18</v>
      </c>
      <c r="O22" s="29">
        <v>23</v>
      </c>
      <c r="P22" s="29">
        <v>17</v>
      </c>
      <c r="Q22" s="29">
        <v>15</v>
      </c>
      <c r="R22" s="42">
        <f>SUM(M22:Q22)</f>
        <v>86</v>
      </c>
      <c r="S22" s="34">
        <v>45</v>
      </c>
      <c r="T22" s="34">
        <v>24</v>
      </c>
      <c r="U22" s="34">
        <v>53</v>
      </c>
      <c r="V22" s="42">
        <f>SUM(T22:U22)</f>
        <v>77</v>
      </c>
      <c r="W22" s="34">
        <v>9</v>
      </c>
      <c r="X22" s="34">
        <v>36</v>
      </c>
      <c r="Y22" s="34">
        <v>16</v>
      </c>
      <c r="Z22" s="29">
        <v>46</v>
      </c>
      <c r="AA22" s="29">
        <v>19</v>
      </c>
      <c r="AB22" s="29">
        <v>17</v>
      </c>
      <c r="AC22" s="29">
        <v>12</v>
      </c>
      <c r="AD22" s="36">
        <f>I22+L22+R22+S22+V22+W22+X22+Y22+Z22+AA22+AB22+AC22</f>
        <v>443</v>
      </c>
      <c r="AE22" s="37">
        <v>10</v>
      </c>
      <c r="AF22" s="37">
        <v>21</v>
      </c>
      <c r="AG22" s="37">
        <v>24</v>
      </c>
      <c r="AH22" s="37">
        <v>8</v>
      </c>
      <c r="AI22" s="37">
        <v>19</v>
      </c>
      <c r="AJ22" s="34">
        <v>4</v>
      </c>
      <c r="AK22" s="42">
        <f>SUM(AE22:AJ22)</f>
        <v>86</v>
      </c>
      <c r="AL22" s="34">
        <v>8</v>
      </c>
      <c r="AM22" s="34">
        <v>2</v>
      </c>
      <c r="AN22" s="42">
        <f>SUM(AL22:AM22)</f>
        <v>10</v>
      </c>
      <c r="AO22" s="34">
        <v>3</v>
      </c>
      <c r="AP22" s="34">
        <v>31</v>
      </c>
      <c r="AQ22" s="34">
        <v>22</v>
      </c>
      <c r="AR22" s="34">
        <v>8</v>
      </c>
      <c r="AS22" s="34">
        <v>14</v>
      </c>
      <c r="AT22" s="34">
        <v>7</v>
      </c>
      <c r="AU22" s="34">
        <v>31</v>
      </c>
      <c r="AV22" s="42">
        <f>SUM(AN22:AU22)</f>
        <v>126</v>
      </c>
      <c r="AW22" s="35">
        <v>18</v>
      </c>
      <c r="AX22" s="34">
        <v>3</v>
      </c>
      <c r="AY22" s="34">
        <v>26</v>
      </c>
      <c r="AZ22" s="36">
        <f>AK22+AV22+AW22+AX22+AY22</f>
        <v>259</v>
      </c>
      <c r="BA22" s="37">
        <v>22</v>
      </c>
      <c r="BB22" s="37">
        <v>21</v>
      </c>
      <c r="BC22" s="37">
        <v>10</v>
      </c>
      <c r="BD22" s="36">
        <f>SUM(BA22:BC22)</f>
        <v>53</v>
      </c>
      <c r="BE22" s="34">
        <v>2</v>
      </c>
      <c r="BF22" s="34">
        <v>2</v>
      </c>
      <c r="BG22" s="42">
        <f>SUM(BE22:BF22)</f>
        <v>4</v>
      </c>
      <c r="BH22" s="105">
        <v>10</v>
      </c>
      <c r="BI22" s="33">
        <v>1</v>
      </c>
      <c r="BJ22" s="40">
        <f>SUM(BH22:BI22)</f>
        <v>11</v>
      </c>
      <c r="BK22" s="34">
        <v>42</v>
      </c>
      <c r="BL22" s="34">
        <v>11</v>
      </c>
      <c r="BM22" s="36">
        <f>BG22+BJ22+BK22+BL22</f>
        <v>68</v>
      </c>
      <c r="BN22" s="37">
        <v>109</v>
      </c>
      <c r="BO22" s="37">
        <v>3</v>
      </c>
      <c r="BP22" s="37">
        <v>1</v>
      </c>
      <c r="BQ22" s="37">
        <v>3</v>
      </c>
      <c r="BR22" s="116">
        <f>SUM(BP22:BQ22)</f>
        <v>4</v>
      </c>
      <c r="BS22" s="36">
        <f>BO22+BR22</f>
        <v>7</v>
      </c>
      <c r="BT22" s="37">
        <v>20</v>
      </c>
      <c r="BU22" s="37">
        <v>39</v>
      </c>
      <c r="BV22" s="42">
        <f>SUM(BT22:BU22)</f>
        <v>59</v>
      </c>
      <c r="BW22" s="37">
        <v>23</v>
      </c>
      <c r="BX22" s="36">
        <f>SUM(BV22:BW22)</f>
        <v>82</v>
      </c>
      <c r="BY22" s="34">
        <v>1</v>
      </c>
      <c r="BZ22" s="34">
        <v>6</v>
      </c>
      <c r="CA22" s="34">
        <v>6</v>
      </c>
      <c r="CB22" s="42">
        <f>SUM(BZ22:CA22)</f>
        <v>12</v>
      </c>
      <c r="CC22" s="34">
        <v>1</v>
      </c>
      <c r="CD22" s="34">
        <v>2</v>
      </c>
      <c r="CE22" s="34">
        <v>0</v>
      </c>
      <c r="CF22" s="34">
        <v>14</v>
      </c>
      <c r="CG22" s="34">
        <v>2</v>
      </c>
      <c r="CH22" s="34">
        <v>3</v>
      </c>
      <c r="CI22" s="34">
        <v>1</v>
      </c>
      <c r="CJ22" s="34">
        <v>1</v>
      </c>
      <c r="CK22" s="34">
        <v>2</v>
      </c>
      <c r="CL22" s="34">
        <v>4</v>
      </c>
      <c r="CM22" s="121">
        <f>SUM(CJ22:CL22)</f>
        <v>7</v>
      </c>
      <c r="CN22" s="34">
        <v>2</v>
      </c>
      <c r="CO22" s="34">
        <v>1</v>
      </c>
      <c r="CP22" s="34">
        <v>23</v>
      </c>
      <c r="CQ22" s="36">
        <f>BY22+CB22+CC22+CD22+CE22+CF22+CG22+CH22+CI22+CM22+CN22+CO22+CP22</f>
        <v>69</v>
      </c>
      <c r="CR22" s="34">
        <v>6</v>
      </c>
      <c r="CS22" s="34">
        <v>13</v>
      </c>
      <c r="CT22" s="42">
        <f>SUM(CR22:CS22)</f>
        <v>19</v>
      </c>
      <c r="CU22" s="34">
        <v>8</v>
      </c>
      <c r="CV22" s="34">
        <v>9</v>
      </c>
      <c r="CW22" s="42">
        <f>SUM(CU22:CV22)</f>
        <v>17</v>
      </c>
      <c r="CX22" s="34">
        <v>7</v>
      </c>
      <c r="CY22" s="34">
        <v>8</v>
      </c>
      <c r="CZ22" s="42">
        <f>SUM(CX22:CY22)</f>
        <v>15</v>
      </c>
      <c r="DA22" s="34">
        <v>11</v>
      </c>
      <c r="DB22" s="34">
        <v>15</v>
      </c>
      <c r="DC22" s="34">
        <v>10</v>
      </c>
      <c r="DD22" s="34">
        <v>11</v>
      </c>
      <c r="DE22" s="116">
        <f>SUM(DC22:DD22)</f>
        <v>21</v>
      </c>
      <c r="DF22" s="36">
        <f>CT22+CW22+CZ22+DA22+DB22+DE22</f>
        <v>98</v>
      </c>
      <c r="DG22" s="34">
        <v>18</v>
      </c>
      <c r="DH22" s="34">
        <v>4</v>
      </c>
      <c r="DI22" s="34">
        <v>21</v>
      </c>
      <c r="DJ22" s="34">
        <v>2</v>
      </c>
      <c r="DK22" s="42">
        <f>SUM(DI22:DJ22)</f>
        <v>23</v>
      </c>
      <c r="DL22" s="34">
        <v>3</v>
      </c>
      <c r="DM22" s="34">
        <v>5</v>
      </c>
      <c r="DN22" s="34">
        <v>20</v>
      </c>
      <c r="DO22" s="34">
        <v>15</v>
      </c>
      <c r="DP22" s="34">
        <v>9</v>
      </c>
      <c r="DQ22" s="34">
        <v>7</v>
      </c>
      <c r="DR22" s="121">
        <f>SUM(DP22:DQ22)</f>
        <v>16</v>
      </c>
      <c r="DS22" s="34">
        <v>32</v>
      </c>
      <c r="DT22" s="34">
        <v>25</v>
      </c>
      <c r="DU22" s="34">
        <v>8</v>
      </c>
      <c r="DV22" s="34">
        <v>12</v>
      </c>
      <c r="DW22" s="42">
        <f>SUM(DU22:DV22)</f>
        <v>20</v>
      </c>
      <c r="DX22" s="36">
        <f>DG22+DH22+DK22+DL22+DM22+DN22+DO22+DR22+DS22+DT22+DW22</f>
        <v>181</v>
      </c>
    </row>
    <row r="23" spans="1:128" s="5" customFormat="1" ht="42.75">
      <c r="A23" s="175">
        <v>9</v>
      </c>
      <c r="B23" s="182" t="s">
        <v>16</v>
      </c>
      <c r="C23" s="78">
        <f>(F23+AD23+AZ23+BD23+BM23+BN23+BS23+BX23+CQ23+DF23+DX23)/11</f>
        <v>45.91727291269336</v>
      </c>
      <c r="D23" s="56">
        <v>69.23</v>
      </c>
      <c r="E23" s="56">
        <v>62.9</v>
      </c>
      <c r="F23" s="150">
        <f>SUM(D23:E23)/2</f>
        <v>66.065</v>
      </c>
      <c r="G23" s="39">
        <v>74.07</v>
      </c>
      <c r="H23" s="39">
        <v>75</v>
      </c>
      <c r="I23" s="43">
        <f>SUM(G23:H23)/2</f>
        <v>74.535</v>
      </c>
      <c r="J23" s="39">
        <v>53.33</v>
      </c>
      <c r="K23" s="39">
        <v>46.67</v>
      </c>
      <c r="L23" s="43">
        <f>SUM(J23:K23)/2</f>
        <v>50</v>
      </c>
      <c r="M23" s="56">
        <v>46.43</v>
      </c>
      <c r="N23" s="56">
        <v>72</v>
      </c>
      <c r="O23" s="56">
        <v>74.19</v>
      </c>
      <c r="P23" s="56">
        <v>68</v>
      </c>
      <c r="Q23" s="56">
        <v>53.57</v>
      </c>
      <c r="R23" s="43">
        <f>SUM(M23:Q23)/5</f>
        <v>62.838</v>
      </c>
      <c r="S23" s="39">
        <v>50.56</v>
      </c>
      <c r="T23" s="39">
        <v>46.15</v>
      </c>
      <c r="U23" s="39">
        <v>54.64</v>
      </c>
      <c r="V23" s="43">
        <f>SUM(T23:U23)/2</f>
        <v>50.394999999999996</v>
      </c>
      <c r="W23" s="39">
        <v>39.13</v>
      </c>
      <c r="X23" s="39">
        <v>60</v>
      </c>
      <c r="Y23" s="39">
        <v>50</v>
      </c>
      <c r="Z23" s="56">
        <v>58.23</v>
      </c>
      <c r="AA23" s="56">
        <v>46.34</v>
      </c>
      <c r="AB23" s="56">
        <v>45.95</v>
      </c>
      <c r="AC23" s="56">
        <v>54.55</v>
      </c>
      <c r="AD23" s="38">
        <f>(I23+L23+R23+S23+V23+W23+X23+Y23+Z23+AA23+AB23+AC23)/12</f>
        <v>53.544000000000004</v>
      </c>
      <c r="AE23" s="39">
        <v>37.04</v>
      </c>
      <c r="AF23" s="39">
        <v>24.42</v>
      </c>
      <c r="AG23" s="39">
        <v>27.91</v>
      </c>
      <c r="AH23" s="39">
        <v>28.57</v>
      </c>
      <c r="AI23" s="39">
        <v>39.58</v>
      </c>
      <c r="AJ23" s="39">
        <v>16</v>
      </c>
      <c r="AK23" s="43">
        <f>SUM(AE23:AJ23)/6</f>
        <v>28.919999999999998</v>
      </c>
      <c r="AL23" s="39">
        <v>22.22</v>
      </c>
      <c r="AM23" s="39">
        <v>66.67</v>
      </c>
      <c r="AN23" s="43">
        <f>SUM(AL23:AM23)/2</f>
        <v>44.445</v>
      </c>
      <c r="AO23" s="39">
        <v>14.29</v>
      </c>
      <c r="AP23" s="39">
        <v>44.29</v>
      </c>
      <c r="AQ23" s="39">
        <v>30.99</v>
      </c>
      <c r="AR23" s="39">
        <v>30.77</v>
      </c>
      <c r="AS23" s="39">
        <v>50</v>
      </c>
      <c r="AT23" s="39">
        <v>33.33</v>
      </c>
      <c r="AU23" s="39">
        <v>38.27</v>
      </c>
      <c r="AV23" s="43">
        <f>SUM(AN23:AU23)/8</f>
        <v>35.798125</v>
      </c>
      <c r="AW23" s="58">
        <v>23.38</v>
      </c>
      <c r="AX23" s="39">
        <v>12.5</v>
      </c>
      <c r="AY23" s="39">
        <v>29.89</v>
      </c>
      <c r="AZ23" s="38">
        <f>(AK23+AV23+AW23+AX23+AY23)/5</f>
        <v>26.097625</v>
      </c>
      <c r="BA23" s="39">
        <v>36.67</v>
      </c>
      <c r="BB23" s="39">
        <v>30.43</v>
      </c>
      <c r="BC23" s="39">
        <v>29.41</v>
      </c>
      <c r="BD23" s="38">
        <f>SUM(BA23:BC23)/3</f>
        <v>32.169999999999995</v>
      </c>
      <c r="BE23" s="39">
        <v>66.67</v>
      </c>
      <c r="BF23" s="39">
        <v>50</v>
      </c>
      <c r="BG23" s="43">
        <f>SUM(BE23:BF23)/2</f>
        <v>58.335</v>
      </c>
      <c r="BH23" s="108">
        <v>66.67</v>
      </c>
      <c r="BI23" s="57">
        <v>33.33</v>
      </c>
      <c r="BJ23" s="41">
        <f>SUM(BH23:BI23)/2</f>
        <v>50</v>
      </c>
      <c r="BK23" s="39">
        <v>72.41</v>
      </c>
      <c r="BL23" s="39">
        <v>73.33</v>
      </c>
      <c r="BM23" s="38">
        <f>(BG23+BJ23+BK23+BL23)/4</f>
        <v>63.51875</v>
      </c>
      <c r="BN23" s="39">
        <v>89.34</v>
      </c>
      <c r="BO23" s="39">
        <v>7.32</v>
      </c>
      <c r="BP23" s="39">
        <v>4.76</v>
      </c>
      <c r="BQ23" s="39">
        <v>10.34</v>
      </c>
      <c r="BR23" s="39">
        <f>SUM(BP23:BQ23)/2</f>
        <v>7.55</v>
      </c>
      <c r="BS23" s="38">
        <f>(BO23+BR23)/2</f>
        <v>7.4350000000000005</v>
      </c>
      <c r="BT23" s="39">
        <v>27.03</v>
      </c>
      <c r="BU23" s="39">
        <v>42.86</v>
      </c>
      <c r="BV23" s="43">
        <f>SUM(BT23:BU23)/2</f>
        <v>34.945</v>
      </c>
      <c r="BW23" s="39">
        <v>28.4</v>
      </c>
      <c r="BX23" s="38">
        <f>SUM(BV23:BW23)/2</f>
        <v>31.6725</v>
      </c>
      <c r="BY23" s="39">
        <v>11.11</v>
      </c>
      <c r="BZ23" s="39">
        <v>35.29</v>
      </c>
      <c r="CA23" s="39">
        <v>27.27</v>
      </c>
      <c r="CB23" s="43">
        <f>SUM(BZ23:CA23)/2</f>
        <v>31.28</v>
      </c>
      <c r="CC23" s="39">
        <v>4.76</v>
      </c>
      <c r="CD23" s="39">
        <v>6.9</v>
      </c>
      <c r="CE23" s="39">
        <v>0</v>
      </c>
      <c r="CF23" s="39">
        <v>19.18</v>
      </c>
      <c r="CG23" s="39">
        <v>13.33</v>
      </c>
      <c r="CH23" s="39">
        <v>12.5</v>
      </c>
      <c r="CI23" s="39">
        <v>5.26</v>
      </c>
      <c r="CJ23" s="39">
        <v>14.29</v>
      </c>
      <c r="CK23" s="39">
        <v>33.33</v>
      </c>
      <c r="CL23" s="39">
        <v>22.22</v>
      </c>
      <c r="CM23" s="124">
        <f>SUM(CJ23:CL23)/3</f>
        <v>23.28</v>
      </c>
      <c r="CN23" s="39">
        <v>10.53</v>
      </c>
      <c r="CO23" s="39">
        <v>6.25</v>
      </c>
      <c r="CP23" s="39">
        <v>30.67</v>
      </c>
      <c r="CQ23" s="38">
        <f>(BY23+CB23+CC23+CD23+CE23+CF23+CG23+CH23+CI23+CM23+CN23+CO23+CP23)/13</f>
        <v>13.465384615384616</v>
      </c>
      <c r="CR23" s="39">
        <v>66.67</v>
      </c>
      <c r="CS23" s="39">
        <v>54.17</v>
      </c>
      <c r="CT23" s="43">
        <f>SUM(CR23:CS23)/2</f>
        <v>60.42</v>
      </c>
      <c r="CU23" s="39">
        <v>72.73</v>
      </c>
      <c r="CV23" s="39">
        <v>81.82</v>
      </c>
      <c r="CW23" s="43">
        <f>SUM(CU23:CV23)/2</f>
        <v>77.275</v>
      </c>
      <c r="CX23" s="39">
        <v>77.78</v>
      </c>
      <c r="CY23" s="39">
        <v>80</v>
      </c>
      <c r="CZ23" s="43">
        <f>SUM(CX23:CY23)/2</f>
        <v>78.89</v>
      </c>
      <c r="DA23" s="39">
        <v>57.89</v>
      </c>
      <c r="DB23" s="39">
        <v>46.88</v>
      </c>
      <c r="DC23" s="39">
        <v>40</v>
      </c>
      <c r="DD23" s="39">
        <v>55</v>
      </c>
      <c r="DE23" s="39">
        <f>SUM(DC23:DD23)/2</f>
        <v>47.5</v>
      </c>
      <c r="DF23" s="38">
        <f>(CT23+CW23+CZ23+DA23+DB23+DE23)/6</f>
        <v>61.47583333333333</v>
      </c>
      <c r="DG23" s="39">
        <v>48.65</v>
      </c>
      <c r="DH23" s="39">
        <v>36.36</v>
      </c>
      <c r="DI23" s="39">
        <v>67.74</v>
      </c>
      <c r="DJ23" s="39">
        <v>66.67</v>
      </c>
      <c r="DK23" s="43">
        <f>SUM(DI23:DJ23)/2</f>
        <v>67.205</v>
      </c>
      <c r="DL23" s="39">
        <v>60</v>
      </c>
      <c r="DM23" s="39">
        <v>45.45</v>
      </c>
      <c r="DN23" s="39">
        <v>86.96</v>
      </c>
      <c r="DO23" s="39">
        <v>60</v>
      </c>
      <c r="DP23" s="39">
        <v>47.37</v>
      </c>
      <c r="DQ23" s="39">
        <v>53.85</v>
      </c>
      <c r="DR23" s="124">
        <f>SUM(DP23:DQ23)/2</f>
        <v>50.61</v>
      </c>
      <c r="DS23" s="39">
        <v>80</v>
      </c>
      <c r="DT23" s="39">
        <v>78.13</v>
      </c>
      <c r="DU23" s="39">
        <v>57.14</v>
      </c>
      <c r="DV23" s="39">
        <v>42.86</v>
      </c>
      <c r="DW23" s="43">
        <f>SUM(DU23:DV23)/2</f>
        <v>50</v>
      </c>
      <c r="DX23" s="38">
        <f>(DG23+DH23+DK23+DL23+DM23+DN23+DO23+DR23+DS23+DT23+DW23)/11</f>
        <v>60.30590909090908</v>
      </c>
    </row>
    <row r="24" spans="1:128" ht="15">
      <c r="A24" s="201" t="s">
        <v>104</v>
      </c>
      <c r="B24" s="202"/>
      <c r="C24" s="80"/>
      <c r="D24" s="48"/>
      <c r="E24" s="48"/>
      <c r="F24" s="49"/>
      <c r="G24" s="52"/>
      <c r="H24" s="52"/>
      <c r="I24" s="53"/>
      <c r="J24" s="52"/>
      <c r="K24" s="52"/>
      <c r="L24" s="53"/>
      <c r="M24" s="52"/>
      <c r="N24" s="52"/>
      <c r="O24" s="52"/>
      <c r="P24" s="52"/>
      <c r="Q24" s="52"/>
      <c r="R24" s="53"/>
      <c r="S24" s="52"/>
      <c r="T24" s="52"/>
      <c r="U24" s="52"/>
      <c r="V24" s="53"/>
      <c r="W24" s="52"/>
      <c r="X24" s="52"/>
      <c r="Y24" s="52"/>
      <c r="Z24" s="52"/>
      <c r="AA24" s="52"/>
      <c r="AB24" s="52"/>
      <c r="AC24" s="52"/>
      <c r="AD24" s="47"/>
      <c r="AE24" s="55"/>
      <c r="AF24" s="55"/>
      <c r="AG24" s="55"/>
      <c r="AH24" s="55"/>
      <c r="AI24" s="55"/>
      <c r="AJ24" s="52"/>
      <c r="AK24" s="53"/>
      <c r="AL24" s="52"/>
      <c r="AM24" s="52"/>
      <c r="AN24" s="53"/>
      <c r="AO24" s="52"/>
      <c r="AP24" s="52"/>
      <c r="AQ24" s="52"/>
      <c r="AR24" s="52"/>
      <c r="AS24" s="52"/>
      <c r="AT24" s="52"/>
      <c r="AU24" s="52"/>
      <c r="AV24" s="53"/>
      <c r="AW24" s="54"/>
      <c r="AX24" s="52"/>
      <c r="AY24" s="52"/>
      <c r="AZ24" s="47"/>
      <c r="BA24" s="55"/>
      <c r="BB24" s="55"/>
      <c r="BC24" s="55"/>
      <c r="BD24" s="47"/>
      <c r="BE24" s="52"/>
      <c r="BF24" s="52"/>
      <c r="BG24" s="53"/>
      <c r="BH24" s="109"/>
      <c r="BI24" s="50"/>
      <c r="BJ24" s="51"/>
      <c r="BK24" s="52"/>
      <c r="BL24" s="52"/>
      <c r="BM24" s="47"/>
      <c r="BN24" s="55"/>
      <c r="BO24" s="55"/>
      <c r="BP24" s="55"/>
      <c r="BQ24" s="55"/>
      <c r="BR24" s="119"/>
      <c r="BS24" s="47"/>
      <c r="BT24" s="55"/>
      <c r="BU24" s="55"/>
      <c r="BV24" s="53"/>
      <c r="BW24" s="55"/>
      <c r="BX24" s="47"/>
      <c r="BY24" s="52"/>
      <c r="BZ24" s="52"/>
      <c r="CA24" s="52"/>
      <c r="CB24" s="53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125"/>
      <c r="CN24" s="52"/>
      <c r="CO24" s="52"/>
      <c r="CP24" s="52"/>
      <c r="CQ24" s="47"/>
      <c r="CR24" s="52"/>
      <c r="CS24" s="52"/>
      <c r="CT24" s="53"/>
      <c r="CU24" s="52"/>
      <c r="CV24" s="52"/>
      <c r="CW24" s="53"/>
      <c r="CX24" s="52"/>
      <c r="CY24" s="52"/>
      <c r="CZ24" s="53"/>
      <c r="DA24" s="52"/>
      <c r="DB24" s="52"/>
      <c r="DC24" s="52"/>
      <c r="DD24" s="52"/>
      <c r="DE24" s="119"/>
      <c r="DF24" s="47"/>
      <c r="DG24" s="52"/>
      <c r="DH24" s="52"/>
      <c r="DI24" s="52"/>
      <c r="DJ24" s="52"/>
      <c r="DK24" s="53"/>
      <c r="DL24" s="52"/>
      <c r="DM24" s="52"/>
      <c r="DN24" s="52"/>
      <c r="DO24" s="52"/>
      <c r="DP24" s="52"/>
      <c r="DQ24" s="52"/>
      <c r="DR24" s="125"/>
      <c r="DS24" s="52"/>
      <c r="DT24" s="52"/>
      <c r="DU24" s="52"/>
      <c r="DV24" s="52"/>
      <c r="DW24" s="53"/>
      <c r="DX24" s="47"/>
    </row>
    <row r="25" spans="1:128" s="17" customFormat="1" ht="26.45" customHeight="1">
      <c r="A25" s="178">
        <v>10</v>
      </c>
      <c r="B25" s="179" t="s">
        <v>105</v>
      </c>
      <c r="C25" s="81">
        <f>(C27*100)/C18</f>
        <v>85.48924568312633</v>
      </c>
      <c r="D25" s="81">
        <f aca="true" t="shared" si="38" ref="D25:BJ25">(D27*100)/D18</f>
        <v>88.46153846153847</v>
      </c>
      <c r="E25" s="81">
        <f t="shared" si="38"/>
        <v>91.93548387096774</v>
      </c>
      <c r="F25" s="81">
        <f t="shared" si="38"/>
        <v>90.9090909090909</v>
      </c>
      <c r="G25" s="81">
        <f t="shared" si="38"/>
        <v>85.18518518518519</v>
      </c>
      <c r="H25" s="81">
        <f t="shared" si="38"/>
        <v>80</v>
      </c>
      <c r="I25" s="81">
        <f t="shared" si="38"/>
        <v>82.97872340425532</v>
      </c>
      <c r="J25" s="81">
        <f t="shared" si="38"/>
        <v>95.55555555555556</v>
      </c>
      <c r="K25" s="81">
        <f t="shared" si="38"/>
        <v>97.77777777777777</v>
      </c>
      <c r="L25" s="81">
        <f t="shared" si="38"/>
        <v>96.66666666666667</v>
      </c>
      <c r="M25" s="81">
        <f t="shared" si="38"/>
        <v>78.57142857142857</v>
      </c>
      <c r="N25" s="81">
        <f t="shared" si="38"/>
        <v>84</v>
      </c>
      <c r="O25" s="81">
        <f t="shared" si="38"/>
        <v>87.09677419354838</v>
      </c>
      <c r="P25" s="81">
        <f t="shared" si="38"/>
        <v>84</v>
      </c>
      <c r="Q25" s="81">
        <f t="shared" si="38"/>
        <v>85.71428571428571</v>
      </c>
      <c r="R25" s="81">
        <f t="shared" si="38"/>
        <v>83.94160583941606</v>
      </c>
      <c r="S25" s="81">
        <f t="shared" si="38"/>
        <v>86.51685393258427</v>
      </c>
      <c r="T25" s="81">
        <f t="shared" si="38"/>
        <v>78.84615384615384</v>
      </c>
      <c r="U25" s="81">
        <f t="shared" si="38"/>
        <v>76.28865979381443</v>
      </c>
      <c r="V25" s="81">
        <f t="shared" si="38"/>
        <v>77.18120805369128</v>
      </c>
      <c r="W25" s="81">
        <f t="shared" si="38"/>
        <v>78.26086956521739</v>
      </c>
      <c r="X25" s="81">
        <f t="shared" si="38"/>
        <v>78.33333333333333</v>
      </c>
      <c r="Y25" s="81">
        <f t="shared" si="38"/>
        <v>78.125</v>
      </c>
      <c r="Z25" s="81">
        <f t="shared" si="38"/>
        <v>75.9493670886076</v>
      </c>
      <c r="AA25" s="81">
        <f t="shared" si="38"/>
        <v>85.36585365853658</v>
      </c>
      <c r="AB25" s="81">
        <f t="shared" si="38"/>
        <v>78.37837837837837</v>
      </c>
      <c r="AC25" s="81">
        <f t="shared" si="38"/>
        <v>90.9090909090909</v>
      </c>
      <c r="AD25" s="81">
        <f t="shared" si="38"/>
        <v>82.75434243176178</v>
      </c>
      <c r="AE25" s="81">
        <f t="shared" si="38"/>
        <v>81.48148148148148</v>
      </c>
      <c r="AF25" s="81">
        <f t="shared" si="38"/>
        <v>84.88372093023256</v>
      </c>
      <c r="AG25" s="81">
        <f t="shared" si="38"/>
        <v>83.72093023255815</v>
      </c>
      <c r="AH25" s="81">
        <f t="shared" si="38"/>
        <v>92.85714285714286</v>
      </c>
      <c r="AI25" s="81">
        <f t="shared" si="38"/>
        <v>81.25</v>
      </c>
      <c r="AJ25" s="81">
        <f t="shared" si="38"/>
        <v>92</v>
      </c>
      <c r="AK25" s="81">
        <f t="shared" si="38"/>
        <v>85</v>
      </c>
      <c r="AL25" s="81">
        <f t="shared" si="38"/>
        <v>80.55555555555556</v>
      </c>
      <c r="AM25" s="81">
        <f t="shared" si="38"/>
        <v>33.333333333333336</v>
      </c>
      <c r="AN25" s="81">
        <f t="shared" si="38"/>
        <v>76.92307692307692</v>
      </c>
      <c r="AO25" s="81">
        <f t="shared" si="38"/>
        <v>95.23809523809524</v>
      </c>
      <c r="AP25" s="81">
        <f t="shared" si="38"/>
        <v>80</v>
      </c>
      <c r="AQ25" s="81">
        <f t="shared" si="38"/>
        <v>77.46478873239437</v>
      </c>
      <c r="AR25" s="81">
        <f t="shared" si="38"/>
        <v>96.15384615384616</v>
      </c>
      <c r="AS25" s="81">
        <f t="shared" si="38"/>
        <v>100</v>
      </c>
      <c r="AT25" s="81">
        <f t="shared" si="38"/>
        <v>85.71428571428571</v>
      </c>
      <c r="AU25" s="81">
        <f t="shared" si="38"/>
        <v>100</v>
      </c>
      <c r="AV25" s="81">
        <f t="shared" si="38"/>
        <v>87.6750700280112</v>
      </c>
      <c r="AW25" s="102">
        <f t="shared" si="38"/>
        <v>93.58974358974359</v>
      </c>
      <c r="AX25" s="81">
        <f t="shared" si="38"/>
        <v>79.16666666666667</v>
      </c>
      <c r="AY25" s="81">
        <f t="shared" si="38"/>
        <v>86.20689655172414</v>
      </c>
      <c r="AZ25" s="81">
        <f t="shared" si="38"/>
        <v>86.87943262411348</v>
      </c>
      <c r="BA25" s="81">
        <f t="shared" si="38"/>
        <v>90</v>
      </c>
      <c r="BB25" s="81">
        <f t="shared" si="38"/>
        <v>81.15942028985508</v>
      </c>
      <c r="BC25" s="81">
        <f t="shared" si="38"/>
        <v>79.41176470588235</v>
      </c>
      <c r="BD25" s="81">
        <f t="shared" si="38"/>
        <v>84.04907975460122</v>
      </c>
      <c r="BE25" s="81">
        <f t="shared" si="38"/>
        <v>100</v>
      </c>
      <c r="BF25" s="81">
        <f t="shared" si="38"/>
        <v>100</v>
      </c>
      <c r="BG25" s="81">
        <f t="shared" si="38"/>
        <v>100</v>
      </c>
      <c r="BH25" s="81">
        <f t="shared" si="38"/>
        <v>93.33333333333333</v>
      </c>
      <c r="BI25" s="81">
        <f t="shared" si="38"/>
        <v>100</v>
      </c>
      <c r="BJ25" s="100">
        <f t="shared" si="38"/>
        <v>94.44444444444444</v>
      </c>
      <c r="BK25" s="81">
        <f aca="true" t="shared" si="39" ref="BK25:DV25">(BK27*100)/BK18</f>
        <v>89.65517241379311</v>
      </c>
      <c r="BL25" s="81">
        <f t="shared" si="39"/>
        <v>86.66666666666667</v>
      </c>
      <c r="BM25" s="81">
        <f t="shared" si="39"/>
        <v>90.81632653061224</v>
      </c>
      <c r="BN25" s="81">
        <f t="shared" si="39"/>
        <v>100</v>
      </c>
      <c r="BO25" s="81">
        <f t="shared" si="39"/>
        <v>87.8048780487805</v>
      </c>
      <c r="BP25" s="81">
        <f t="shared" si="39"/>
        <v>76.19047619047619</v>
      </c>
      <c r="BQ25" s="81">
        <f t="shared" si="39"/>
        <v>82.75862068965517</v>
      </c>
      <c r="BR25" s="81">
        <f t="shared" si="39"/>
        <v>80</v>
      </c>
      <c r="BS25" s="81">
        <f t="shared" si="39"/>
        <v>83.51648351648352</v>
      </c>
      <c r="BT25" s="81">
        <f t="shared" si="39"/>
        <v>81.08108108108108</v>
      </c>
      <c r="BU25" s="81">
        <f t="shared" si="39"/>
        <v>76.92307692307692</v>
      </c>
      <c r="BV25" s="81">
        <f t="shared" si="39"/>
        <v>78.78787878787878</v>
      </c>
      <c r="BW25" s="81">
        <f t="shared" si="39"/>
        <v>86.41975308641975</v>
      </c>
      <c r="BX25" s="81">
        <f t="shared" si="39"/>
        <v>81.30081300813008</v>
      </c>
      <c r="BY25" s="81">
        <f t="shared" si="39"/>
        <v>88.88888888888889</v>
      </c>
      <c r="BZ25" s="81">
        <f t="shared" si="39"/>
        <v>100</v>
      </c>
      <c r="CA25" s="81">
        <f t="shared" si="39"/>
        <v>90.9090909090909</v>
      </c>
      <c r="CB25" s="81">
        <f t="shared" si="39"/>
        <v>94.87179487179488</v>
      </c>
      <c r="CC25" s="81">
        <f t="shared" si="39"/>
        <v>80.95238095238095</v>
      </c>
      <c r="CD25" s="81">
        <f t="shared" si="39"/>
        <v>75.86206896551724</v>
      </c>
      <c r="CE25" s="81">
        <f t="shared" si="39"/>
        <v>100</v>
      </c>
      <c r="CF25" s="81">
        <f t="shared" si="39"/>
        <v>82.1917808219178</v>
      </c>
      <c r="CG25" s="81">
        <f t="shared" si="39"/>
        <v>80</v>
      </c>
      <c r="CH25" s="81">
        <f t="shared" si="39"/>
        <v>79.16666666666667</v>
      </c>
      <c r="CI25" s="81">
        <f t="shared" si="39"/>
        <v>78.94736842105263</v>
      </c>
      <c r="CJ25" s="81">
        <f t="shared" si="39"/>
        <v>85.71428571428571</v>
      </c>
      <c r="CK25" s="81">
        <f t="shared" si="39"/>
        <v>83.33333333333333</v>
      </c>
      <c r="CL25" s="81">
        <f t="shared" si="39"/>
        <v>83.33333333333333</v>
      </c>
      <c r="CM25" s="100">
        <f t="shared" si="39"/>
        <v>83.87096774193549</v>
      </c>
      <c r="CN25" s="81">
        <f t="shared" si="39"/>
        <v>78.94736842105263</v>
      </c>
      <c r="CO25" s="81">
        <f t="shared" si="39"/>
        <v>93.75</v>
      </c>
      <c r="CP25" s="81">
        <f t="shared" si="39"/>
        <v>78.66666666666667</v>
      </c>
      <c r="CQ25" s="81">
        <f t="shared" si="39"/>
        <v>82.84960422163589</v>
      </c>
      <c r="CR25" s="81">
        <f t="shared" si="39"/>
        <v>88.88888888888889</v>
      </c>
      <c r="CS25" s="81">
        <f t="shared" si="39"/>
        <v>83.33333333333333</v>
      </c>
      <c r="CT25" s="81">
        <f t="shared" si="39"/>
        <v>84.84848484848484</v>
      </c>
      <c r="CU25" s="81">
        <f t="shared" si="39"/>
        <v>81.81818181818181</v>
      </c>
      <c r="CV25" s="81">
        <f t="shared" si="39"/>
        <v>90.9090909090909</v>
      </c>
      <c r="CW25" s="81">
        <f t="shared" si="39"/>
        <v>86.36363636363636</v>
      </c>
      <c r="CX25" s="81">
        <f t="shared" si="39"/>
        <v>77.77777777777777</v>
      </c>
      <c r="CY25" s="81">
        <f t="shared" si="39"/>
        <v>90</v>
      </c>
      <c r="CZ25" s="81">
        <f t="shared" si="39"/>
        <v>84.21052631578948</v>
      </c>
      <c r="DA25" s="81">
        <f t="shared" si="39"/>
        <v>100</v>
      </c>
      <c r="DB25" s="81">
        <f t="shared" si="39"/>
        <v>78.125</v>
      </c>
      <c r="DC25" s="81">
        <f t="shared" si="39"/>
        <v>92</v>
      </c>
      <c r="DD25" s="81">
        <f t="shared" si="39"/>
        <v>75</v>
      </c>
      <c r="DE25" s="81">
        <f t="shared" si="39"/>
        <v>84.44444444444444</v>
      </c>
      <c r="DF25" s="81">
        <f t="shared" si="39"/>
        <v>85.29411764705883</v>
      </c>
      <c r="DG25" s="81">
        <f t="shared" si="39"/>
        <v>81.08108108108108</v>
      </c>
      <c r="DH25" s="81">
        <f t="shared" si="39"/>
        <v>81.81818181818181</v>
      </c>
      <c r="DI25" s="81">
        <f t="shared" si="39"/>
        <v>100</v>
      </c>
      <c r="DJ25" s="81">
        <f t="shared" si="39"/>
        <v>100</v>
      </c>
      <c r="DK25" s="81">
        <f t="shared" si="39"/>
        <v>100</v>
      </c>
      <c r="DL25" s="81">
        <f t="shared" si="39"/>
        <v>100</v>
      </c>
      <c r="DM25" s="81">
        <f t="shared" si="39"/>
        <v>90.9090909090909</v>
      </c>
      <c r="DN25" s="81">
        <f t="shared" si="39"/>
        <v>78.26086956521739</v>
      </c>
      <c r="DO25" s="81">
        <f t="shared" si="39"/>
        <v>88</v>
      </c>
      <c r="DP25" s="81">
        <f t="shared" si="39"/>
        <v>94.73684210526316</v>
      </c>
      <c r="DQ25" s="81">
        <f t="shared" si="39"/>
        <v>76.92307692307692</v>
      </c>
      <c r="DR25" s="100">
        <f t="shared" si="39"/>
        <v>87.5</v>
      </c>
      <c r="DS25" s="81">
        <f t="shared" si="39"/>
        <v>90</v>
      </c>
      <c r="DT25" s="81">
        <f t="shared" si="39"/>
        <v>100</v>
      </c>
      <c r="DU25" s="81">
        <f t="shared" si="39"/>
        <v>78.57142857142857</v>
      </c>
      <c r="DV25" s="81">
        <f t="shared" si="39"/>
        <v>78.57142857142857</v>
      </c>
      <c r="DW25" s="81">
        <f>(DW27*100)/DW18</f>
        <v>78.57142857142857</v>
      </c>
      <c r="DX25" s="81">
        <f>(DX27*100)/DX18</f>
        <v>88.01369863013699</v>
      </c>
    </row>
    <row r="26" spans="1:128" ht="0.6" hidden="1">
      <c r="A26" s="173" t="s">
        <v>17</v>
      </c>
      <c r="B26" s="174" t="s">
        <v>18</v>
      </c>
      <c r="C26" s="82">
        <v>0</v>
      </c>
      <c r="D26" s="34">
        <v>0</v>
      </c>
      <c r="E26" s="34">
        <v>1</v>
      </c>
      <c r="F26" s="38">
        <f>SUM(D26:E26)/7</f>
        <v>0.14285714285714285</v>
      </c>
      <c r="G26" s="34">
        <v>0</v>
      </c>
      <c r="H26" s="34">
        <v>0</v>
      </c>
      <c r="I26" s="42"/>
      <c r="J26" s="34">
        <v>0</v>
      </c>
      <c r="K26" s="34">
        <v>0</v>
      </c>
      <c r="L26" s="42"/>
      <c r="M26" s="34">
        <v>0</v>
      </c>
      <c r="N26" s="34">
        <v>0</v>
      </c>
      <c r="O26" s="34">
        <v>0</v>
      </c>
      <c r="P26" s="34">
        <v>2</v>
      </c>
      <c r="Q26" s="34">
        <v>3</v>
      </c>
      <c r="R26" s="42"/>
      <c r="S26" s="34">
        <v>46.15</v>
      </c>
      <c r="T26" s="34">
        <v>0</v>
      </c>
      <c r="U26" s="34">
        <v>0</v>
      </c>
      <c r="V26" s="42"/>
      <c r="W26" s="34">
        <v>3</v>
      </c>
      <c r="X26" s="34">
        <v>4</v>
      </c>
      <c r="Y26" s="34">
        <v>0</v>
      </c>
      <c r="Z26" s="34">
        <v>0</v>
      </c>
      <c r="AA26" s="34">
        <v>5</v>
      </c>
      <c r="AB26" s="34">
        <v>0</v>
      </c>
      <c r="AC26" s="34">
        <v>5</v>
      </c>
      <c r="AD26" s="36"/>
      <c r="AE26" s="37">
        <v>0</v>
      </c>
      <c r="AF26" s="37">
        <v>0</v>
      </c>
      <c r="AG26" s="37">
        <v>0</v>
      </c>
      <c r="AH26" s="37">
        <v>5</v>
      </c>
      <c r="AI26" s="37">
        <v>3</v>
      </c>
      <c r="AJ26" s="34">
        <v>0</v>
      </c>
      <c r="AK26" s="42"/>
      <c r="AL26" s="34">
        <v>5</v>
      </c>
      <c r="AM26" s="34">
        <v>0</v>
      </c>
      <c r="AN26" s="42"/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42"/>
      <c r="AW26" s="35">
        <v>0</v>
      </c>
      <c r="AX26" s="34">
        <v>0</v>
      </c>
      <c r="AY26" s="34">
        <v>5</v>
      </c>
      <c r="AZ26" s="36"/>
      <c r="BA26" s="37">
        <v>0</v>
      </c>
      <c r="BB26" s="37">
        <v>0</v>
      </c>
      <c r="BC26" s="37">
        <v>0</v>
      </c>
      <c r="BD26" s="36"/>
      <c r="BE26" s="34">
        <v>5</v>
      </c>
      <c r="BF26" s="34">
        <v>5</v>
      </c>
      <c r="BG26" s="42"/>
      <c r="BH26" s="105">
        <v>0</v>
      </c>
      <c r="BI26" s="33">
        <v>5</v>
      </c>
      <c r="BJ26" s="40"/>
      <c r="BK26" s="34">
        <v>5</v>
      </c>
      <c r="BL26" s="34">
        <v>5</v>
      </c>
      <c r="BM26" s="36"/>
      <c r="BN26" s="37">
        <v>5</v>
      </c>
      <c r="BO26" s="37">
        <v>0</v>
      </c>
      <c r="BP26" s="37">
        <v>0</v>
      </c>
      <c r="BQ26" s="37">
        <v>0</v>
      </c>
      <c r="BR26" s="116"/>
      <c r="BS26" s="36"/>
      <c r="BT26" s="37">
        <v>5</v>
      </c>
      <c r="BU26" s="37">
        <v>0</v>
      </c>
      <c r="BV26" s="42"/>
      <c r="BW26" s="37">
        <v>4</v>
      </c>
      <c r="BX26" s="36"/>
      <c r="BY26" s="34">
        <v>0</v>
      </c>
      <c r="BZ26" s="34">
        <v>5</v>
      </c>
      <c r="CA26" s="34">
        <v>3</v>
      </c>
      <c r="CB26" s="42"/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5</v>
      </c>
      <c r="CI26" s="34">
        <v>0</v>
      </c>
      <c r="CJ26" s="34">
        <v>0</v>
      </c>
      <c r="CK26" s="34">
        <v>0</v>
      </c>
      <c r="CL26" s="34">
        <v>0</v>
      </c>
      <c r="CM26" s="121"/>
      <c r="CN26" s="34">
        <v>5</v>
      </c>
      <c r="CO26" s="34">
        <v>0</v>
      </c>
      <c r="CP26" s="34">
        <v>3</v>
      </c>
      <c r="CQ26" s="36"/>
      <c r="CR26" s="34">
        <v>0</v>
      </c>
      <c r="CS26" s="34">
        <v>3</v>
      </c>
      <c r="CT26" s="42"/>
      <c r="CU26" s="34">
        <v>0</v>
      </c>
      <c r="CV26" s="34">
        <v>0</v>
      </c>
      <c r="CW26" s="42"/>
      <c r="CX26" s="34">
        <v>0</v>
      </c>
      <c r="CY26" s="34">
        <v>5</v>
      </c>
      <c r="CZ26" s="42"/>
      <c r="DA26" s="34">
        <v>5</v>
      </c>
      <c r="DB26" s="34">
        <v>0</v>
      </c>
      <c r="DC26" s="34">
        <v>5</v>
      </c>
      <c r="DD26" s="34">
        <v>0</v>
      </c>
      <c r="DE26" s="116"/>
      <c r="DF26" s="36"/>
      <c r="DG26" s="34">
        <v>0</v>
      </c>
      <c r="DH26" s="34">
        <v>5</v>
      </c>
      <c r="DI26" s="34">
        <v>5</v>
      </c>
      <c r="DJ26" s="34">
        <v>5</v>
      </c>
      <c r="DK26" s="42"/>
      <c r="DL26" s="34">
        <v>0</v>
      </c>
      <c r="DM26" s="34">
        <v>5</v>
      </c>
      <c r="DN26" s="34">
        <v>0</v>
      </c>
      <c r="DO26" s="34">
        <v>0</v>
      </c>
      <c r="DP26" s="34">
        <v>5</v>
      </c>
      <c r="DQ26" s="34">
        <v>0</v>
      </c>
      <c r="DR26" s="121"/>
      <c r="DS26" s="34">
        <v>5</v>
      </c>
      <c r="DT26" s="34">
        <v>5</v>
      </c>
      <c r="DU26" s="34">
        <v>0</v>
      </c>
      <c r="DV26" s="34">
        <v>3</v>
      </c>
      <c r="DW26" s="42"/>
      <c r="DX26" s="36"/>
    </row>
    <row r="27" spans="1:128" ht="25.15" customHeight="1">
      <c r="A27" s="173">
        <v>11</v>
      </c>
      <c r="B27" s="180" t="s">
        <v>106</v>
      </c>
      <c r="C27" s="77">
        <f>F27+AD27+AZ27+BD27+BM27+BN27+BS27+BX27+CQ27+DF27+DX27</f>
        <v>2822</v>
      </c>
      <c r="D27" s="34">
        <v>23</v>
      </c>
      <c r="E27" s="34">
        <v>57</v>
      </c>
      <c r="F27" s="36">
        <f>SUM(D27:E27)</f>
        <v>80</v>
      </c>
      <c r="G27" s="34">
        <v>23</v>
      </c>
      <c r="H27" s="34">
        <v>16</v>
      </c>
      <c r="I27" s="42">
        <f>SUM(G27:H27)</f>
        <v>39</v>
      </c>
      <c r="J27" s="34">
        <v>43</v>
      </c>
      <c r="K27" s="34">
        <v>44</v>
      </c>
      <c r="L27" s="42">
        <f>SUM(J27:K27)</f>
        <v>87</v>
      </c>
      <c r="M27" s="34">
        <v>22</v>
      </c>
      <c r="N27" s="34">
        <v>21</v>
      </c>
      <c r="O27" s="34">
        <v>27</v>
      </c>
      <c r="P27" s="34">
        <v>21</v>
      </c>
      <c r="Q27" s="34">
        <v>24</v>
      </c>
      <c r="R27" s="42">
        <f>SUM(M27:Q27)</f>
        <v>115</v>
      </c>
      <c r="S27" s="34">
        <v>77</v>
      </c>
      <c r="T27" s="34">
        <v>41</v>
      </c>
      <c r="U27" s="34">
        <v>74</v>
      </c>
      <c r="V27" s="42">
        <f>SUM(T27:U27)</f>
        <v>115</v>
      </c>
      <c r="W27" s="34">
        <v>18</v>
      </c>
      <c r="X27" s="34">
        <v>47</v>
      </c>
      <c r="Y27" s="34">
        <v>25</v>
      </c>
      <c r="Z27" s="34">
        <v>60</v>
      </c>
      <c r="AA27" s="34">
        <v>35</v>
      </c>
      <c r="AB27" s="34">
        <v>29</v>
      </c>
      <c r="AC27" s="34">
        <v>20</v>
      </c>
      <c r="AD27" s="36">
        <f>I27+L27+R27+S27+V27+W27+X27+Y27+Z27+AA27+AB27+AC27</f>
        <v>667</v>
      </c>
      <c r="AE27" s="37">
        <v>22</v>
      </c>
      <c r="AF27" s="37">
        <v>73</v>
      </c>
      <c r="AG27" s="37">
        <v>72</v>
      </c>
      <c r="AH27" s="37">
        <v>26</v>
      </c>
      <c r="AI27" s="37">
        <v>39</v>
      </c>
      <c r="AJ27" s="34">
        <v>23</v>
      </c>
      <c r="AK27" s="42">
        <f>SUM(AE27:AJ27)</f>
        <v>255</v>
      </c>
      <c r="AL27" s="34">
        <v>29</v>
      </c>
      <c r="AM27" s="34">
        <v>1</v>
      </c>
      <c r="AN27" s="42">
        <f>SUM(AL27:AM27)</f>
        <v>30</v>
      </c>
      <c r="AO27" s="34">
        <v>20</v>
      </c>
      <c r="AP27" s="34">
        <v>56</v>
      </c>
      <c r="AQ27" s="34">
        <v>55</v>
      </c>
      <c r="AR27" s="34">
        <v>25</v>
      </c>
      <c r="AS27" s="34">
        <v>28</v>
      </c>
      <c r="AT27" s="34">
        <v>18</v>
      </c>
      <c r="AU27" s="34">
        <v>81</v>
      </c>
      <c r="AV27" s="42">
        <f>SUM(AN27:AU27)</f>
        <v>313</v>
      </c>
      <c r="AW27" s="35">
        <v>73</v>
      </c>
      <c r="AX27" s="34">
        <v>19</v>
      </c>
      <c r="AY27" s="34">
        <v>75</v>
      </c>
      <c r="AZ27" s="36">
        <f>AK27+AV27+AW27+AX27+AY27</f>
        <v>735</v>
      </c>
      <c r="BA27" s="37">
        <v>54</v>
      </c>
      <c r="BB27" s="37">
        <v>56</v>
      </c>
      <c r="BC27" s="37">
        <v>27</v>
      </c>
      <c r="BD27" s="36">
        <f>SUM(BA27:BC27)</f>
        <v>137</v>
      </c>
      <c r="BE27" s="34">
        <v>3</v>
      </c>
      <c r="BF27" s="34">
        <v>4</v>
      </c>
      <c r="BG27" s="42">
        <f>SUM(BE27:BF27)</f>
        <v>7</v>
      </c>
      <c r="BH27" s="105">
        <v>14</v>
      </c>
      <c r="BI27" s="33">
        <v>3</v>
      </c>
      <c r="BJ27" s="40">
        <f>SUM(BH27:BI27)</f>
        <v>17</v>
      </c>
      <c r="BK27" s="34">
        <v>52</v>
      </c>
      <c r="BL27" s="34">
        <v>13</v>
      </c>
      <c r="BM27" s="36">
        <f>BG27+BJ27+BK27+BL27</f>
        <v>89</v>
      </c>
      <c r="BN27" s="37">
        <v>122</v>
      </c>
      <c r="BO27" s="37">
        <v>36</v>
      </c>
      <c r="BP27" s="37">
        <v>16</v>
      </c>
      <c r="BQ27" s="37">
        <v>24</v>
      </c>
      <c r="BR27" s="116">
        <f>SUM(BP27:BQ27)</f>
        <v>40</v>
      </c>
      <c r="BS27" s="36">
        <f>BO27+BR27</f>
        <v>76</v>
      </c>
      <c r="BT27" s="37">
        <v>60</v>
      </c>
      <c r="BU27" s="37">
        <v>70</v>
      </c>
      <c r="BV27" s="42">
        <f>SUM(BT27:BU27)</f>
        <v>130</v>
      </c>
      <c r="BW27" s="37">
        <v>70</v>
      </c>
      <c r="BX27" s="36">
        <f>SUM(BV27:BW27)</f>
        <v>200</v>
      </c>
      <c r="BY27" s="34">
        <v>8</v>
      </c>
      <c r="BZ27" s="34">
        <v>17</v>
      </c>
      <c r="CA27" s="34">
        <v>20</v>
      </c>
      <c r="CB27" s="42">
        <f>SUM(BZ27:CA27)</f>
        <v>37</v>
      </c>
      <c r="CC27" s="34">
        <v>17</v>
      </c>
      <c r="CD27" s="34">
        <v>22</v>
      </c>
      <c r="CE27" s="34">
        <v>9</v>
      </c>
      <c r="CF27" s="34">
        <v>60</v>
      </c>
      <c r="CG27" s="34">
        <v>12</v>
      </c>
      <c r="CH27" s="34">
        <v>19</v>
      </c>
      <c r="CI27" s="34">
        <v>15</v>
      </c>
      <c r="CJ27" s="34">
        <v>6</v>
      </c>
      <c r="CK27" s="34">
        <v>5</v>
      </c>
      <c r="CL27" s="34">
        <v>15</v>
      </c>
      <c r="CM27" s="121">
        <f>SUM(CJ27:CL27)</f>
        <v>26</v>
      </c>
      <c r="CN27" s="34">
        <v>15</v>
      </c>
      <c r="CO27" s="34">
        <v>15</v>
      </c>
      <c r="CP27" s="34">
        <v>59</v>
      </c>
      <c r="CQ27" s="36">
        <f>BY27+CB27+CC27+CD27+CE27+CF27+CG27+CH27+CI27+CM27+CN27+CO27+CP27</f>
        <v>314</v>
      </c>
      <c r="CR27" s="34">
        <v>8</v>
      </c>
      <c r="CS27" s="34">
        <v>20</v>
      </c>
      <c r="CT27" s="42">
        <f>SUM(CR27:CS27)</f>
        <v>28</v>
      </c>
      <c r="CU27" s="34">
        <v>9</v>
      </c>
      <c r="CV27" s="34">
        <v>10</v>
      </c>
      <c r="CW27" s="42">
        <f>SUM(CU27:CV27)</f>
        <v>19</v>
      </c>
      <c r="CX27" s="34">
        <v>7</v>
      </c>
      <c r="CY27" s="34">
        <v>9</v>
      </c>
      <c r="CZ27" s="42">
        <f>SUM(CX27:CY27)</f>
        <v>16</v>
      </c>
      <c r="DA27" s="34">
        <v>19</v>
      </c>
      <c r="DB27" s="34">
        <v>25</v>
      </c>
      <c r="DC27" s="34">
        <v>23</v>
      </c>
      <c r="DD27" s="34">
        <v>15</v>
      </c>
      <c r="DE27" s="116">
        <f>SUM(DC27:DD27)</f>
        <v>38</v>
      </c>
      <c r="DF27" s="126">
        <f>CT27+CW27+CZ27+DA27+DB27+DE27</f>
        <v>145</v>
      </c>
      <c r="DG27" s="34">
        <v>30</v>
      </c>
      <c r="DH27" s="34">
        <v>9</v>
      </c>
      <c r="DI27" s="34">
        <v>31</v>
      </c>
      <c r="DJ27" s="34">
        <v>3</v>
      </c>
      <c r="DK27" s="42">
        <f>SUM(DI27:DJ27)</f>
        <v>34</v>
      </c>
      <c r="DL27" s="34">
        <v>5</v>
      </c>
      <c r="DM27" s="34">
        <v>10</v>
      </c>
      <c r="DN27" s="34">
        <v>18</v>
      </c>
      <c r="DO27" s="34">
        <v>22</v>
      </c>
      <c r="DP27" s="34">
        <v>18</v>
      </c>
      <c r="DQ27" s="34">
        <v>10</v>
      </c>
      <c r="DR27" s="121">
        <f>SUM(DP27:DQ27)</f>
        <v>28</v>
      </c>
      <c r="DS27" s="34">
        <v>36</v>
      </c>
      <c r="DT27" s="34">
        <v>32</v>
      </c>
      <c r="DU27" s="34">
        <v>11</v>
      </c>
      <c r="DV27" s="34">
        <v>22</v>
      </c>
      <c r="DW27" s="42">
        <f>SUM(DU27:DV27)</f>
        <v>33</v>
      </c>
      <c r="DX27" s="36">
        <f>DG27+DH27+DK27+DL27+DM27+DN27+DO27+DR27+DS27+DT27+DW27</f>
        <v>257</v>
      </c>
    </row>
    <row r="28" spans="1:128" ht="15" hidden="1">
      <c r="A28" s="9" t="s">
        <v>19</v>
      </c>
      <c r="B28" s="10" t="s">
        <v>20</v>
      </c>
      <c r="C28" s="26">
        <v>4389</v>
      </c>
      <c r="D28" s="24">
        <v>27</v>
      </c>
      <c r="E28" s="24">
        <v>65</v>
      </c>
      <c r="F28" s="23">
        <f>SUM(D28:E28)</f>
        <v>92</v>
      </c>
      <c r="G28" s="18">
        <v>34</v>
      </c>
      <c r="H28" s="18">
        <v>26</v>
      </c>
      <c r="I28" s="18"/>
      <c r="J28" s="18">
        <v>46</v>
      </c>
      <c r="K28" s="18">
        <v>45</v>
      </c>
      <c r="L28" s="18"/>
      <c r="M28" s="18">
        <v>28</v>
      </c>
      <c r="N28" s="18">
        <v>30</v>
      </c>
      <c r="O28" s="18">
        <v>33</v>
      </c>
      <c r="P28" s="18">
        <v>29</v>
      </c>
      <c r="Q28" s="18">
        <v>36</v>
      </c>
      <c r="R28" s="18"/>
      <c r="S28" s="18">
        <v>107</v>
      </c>
      <c r="T28" s="18">
        <v>61</v>
      </c>
      <c r="U28" s="18">
        <v>141</v>
      </c>
      <c r="V28" s="18"/>
      <c r="W28" s="18">
        <v>52</v>
      </c>
      <c r="X28" s="18">
        <v>65</v>
      </c>
      <c r="Y28" s="18">
        <v>34</v>
      </c>
      <c r="Z28" s="18">
        <v>85</v>
      </c>
      <c r="AA28" s="18">
        <v>48</v>
      </c>
      <c r="AB28" s="18">
        <v>39</v>
      </c>
      <c r="AC28" s="18">
        <v>22</v>
      </c>
      <c r="AD28" s="11"/>
      <c r="AE28" s="9">
        <v>32</v>
      </c>
      <c r="AF28" s="9">
        <v>116</v>
      </c>
      <c r="AG28" s="9">
        <v>120</v>
      </c>
      <c r="AH28" s="9">
        <v>35</v>
      </c>
      <c r="AI28" s="9">
        <v>57</v>
      </c>
      <c r="AJ28" s="18">
        <v>27</v>
      </c>
      <c r="AK28" s="18"/>
      <c r="AL28" s="18">
        <v>36</v>
      </c>
      <c r="AM28" s="18">
        <v>4</v>
      </c>
      <c r="AN28" s="18"/>
      <c r="AO28" s="18">
        <v>25</v>
      </c>
      <c r="AP28" s="18">
        <v>87</v>
      </c>
      <c r="AQ28" s="18">
        <v>87</v>
      </c>
      <c r="AR28" s="18">
        <v>32</v>
      </c>
      <c r="AS28" s="18">
        <v>31</v>
      </c>
      <c r="AT28" s="18">
        <v>23</v>
      </c>
      <c r="AU28" s="18">
        <v>119</v>
      </c>
      <c r="AV28" s="18"/>
      <c r="AW28" s="18">
        <v>108</v>
      </c>
      <c r="AX28" s="18">
        <v>26</v>
      </c>
      <c r="AY28" s="18">
        <v>113</v>
      </c>
      <c r="AZ28" s="44"/>
      <c r="BA28" s="12">
        <v>75</v>
      </c>
      <c r="BB28" s="12">
        <v>78</v>
      </c>
      <c r="BC28" s="12">
        <v>41</v>
      </c>
      <c r="BD28" s="15"/>
      <c r="BE28" s="45">
        <v>5</v>
      </c>
      <c r="BF28" s="18">
        <v>4</v>
      </c>
      <c r="BG28" s="46"/>
      <c r="BH28" s="19">
        <v>15</v>
      </c>
      <c r="BI28" s="18">
        <v>3</v>
      </c>
      <c r="BJ28" s="18"/>
      <c r="BK28" s="18">
        <v>69</v>
      </c>
      <c r="BL28" s="18">
        <v>15</v>
      </c>
      <c r="BM28" s="44"/>
      <c r="BN28" s="9">
        <v>122</v>
      </c>
      <c r="BO28" s="9">
        <v>49</v>
      </c>
      <c r="BP28" s="9">
        <v>21</v>
      </c>
      <c r="BQ28" s="9">
        <v>33</v>
      </c>
      <c r="BR28" s="9"/>
      <c r="BS28" s="44"/>
      <c r="BT28" s="9">
        <v>85</v>
      </c>
      <c r="BU28" s="9">
        <v>107</v>
      </c>
      <c r="BV28" s="9"/>
      <c r="BW28" s="9">
        <v>110</v>
      </c>
      <c r="BX28" s="44"/>
      <c r="BY28" s="18">
        <v>10</v>
      </c>
      <c r="BZ28" s="18">
        <v>21</v>
      </c>
      <c r="CA28" s="18">
        <v>23</v>
      </c>
      <c r="CB28" s="18"/>
      <c r="CC28" s="18">
        <v>24</v>
      </c>
      <c r="CD28" s="18">
        <v>37</v>
      </c>
      <c r="CE28" s="18">
        <v>11</v>
      </c>
      <c r="CF28" s="18">
        <v>116</v>
      </c>
      <c r="CG28" s="18">
        <v>18</v>
      </c>
      <c r="CH28" s="18">
        <v>29</v>
      </c>
      <c r="CI28" s="18">
        <v>23</v>
      </c>
      <c r="CJ28" s="18">
        <v>8</v>
      </c>
      <c r="CK28" s="18">
        <v>9</v>
      </c>
      <c r="CL28" s="18">
        <v>21</v>
      </c>
      <c r="CM28" s="18"/>
      <c r="CN28" s="18">
        <v>22</v>
      </c>
      <c r="CO28" s="18">
        <v>20</v>
      </c>
      <c r="CP28" s="18">
        <v>115</v>
      </c>
      <c r="CQ28" s="44"/>
      <c r="CR28" s="18">
        <v>9</v>
      </c>
      <c r="CS28" s="18">
        <v>26</v>
      </c>
      <c r="CT28" s="18"/>
      <c r="CU28" s="18">
        <v>9</v>
      </c>
      <c r="CV28" s="18">
        <v>11</v>
      </c>
      <c r="CW28" s="18"/>
      <c r="CX28" s="18">
        <v>17</v>
      </c>
      <c r="CY28" s="18">
        <v>13</v>
      </c>
      <c r="CZ28" s="18"/>
      <c r="DA28" s="18">
        <v>23</v>
      </c>
      <c r="DB28" s="18">
        <v>44</v>
      </c>
      <c r="DC28" s="18">
        <v>29</v>
      </c>
      <c r="DD28" s="18">
        <v>24</v>
      </c>
      <c r="DE28" s="18"/>
      <c r="DF28" s="44"/>
      <c r="DG28" s="18">
        <v>51</v>
      </c>
      <c r="DH28" s="18">
        <v>11</v>
      </c>
      <c r="DI28" s="18">
        <v>33</v>
      </c>
      <c r="DJ28" s="18">
        <v>4</v>
      </c>
      <c r="DK28" s="18"/>
      <c r="DL28" s="18">
        <v>6</v>
      </c>
      <c r="DM28" s="18">
        <v>11</v>
      </c>
      <c r="DN28" s="18">
        <v>25</v>
      </c>
      <c r="DO28" s="18">
        <v>26</v>
      </c>
      <c r="DP28" s="18">
        <v>20</v>
      </c>
      <c r="DQ28" s="18">
        <v>13</v>
      </c>
      <c r="DR28" s="18"/>
      <c r="DS28" s="18">
        <v>44</v>
      </c>
      <c r="DT28" s="18">
        <v>32</v>
      </c>
      <c r="DU28" s="18">
        <v>16</v>
      </c>
      <c r="DV28" s="18">
        <v>35</v>
      </c>
      <c r="DW28" s="18"/>
      <c r="DX28" s="44"/>
    </row>
    <row r="29" spans="1:128" ht="15" hidden="1">
      <c r="A29" s="9" t="s">
        <v>19</v>
      </c>
      <c r="B29" s="10" t="s">
        <v>21</v>
      </c>
      <c r="C29" s="25">
        <v>0</v>
      </c>
      <c r="D29" s="24">
        <v>0</v>
      </c>
      <c r="E29" s="24">
        <v>1</v>
      </c>
      <c r="F29" s="23">
        <f>SUM(D29:E29)</f>
        <v>1</v>
      </c>
      <c r="G29" s="14">
        <v>0</v>
      </c>
      <c r="H29" s="14">
        <v>0</v>
      </c>
      <c r="I29" s="14"/>
      <c r="J29" s="14">
        <v>0</v>
      </c>
      <c r="K29" s="14">
        <v>0</v>
      </c>
      <c r="L29" s="14"/>
      <c r="M29" s="14">
        <v>0</v>
      </c>
      <c r="N29" s="14">
        <v>0</v>
      </c>
      <c r="O29" s="14">
        <v>0</v>
      </c>
      <c r="P29" s="14">
        <v>2</v>
      </c>
      <c r="Q29" s="14">
        <v>3</v>
      </c>
      <c r="R29" s="14"/>
      <c r="S29" s="14">
        <v>0</v>
      </c>
      <c r="T29" s="14">
        <v>0</v>
      </c>
      <c r="U29" s="14">
        <v>0</v>
      </c>
      <c r="V29" s="14"/>
      <c r="W29" s="14">
        <v>3</v>
      </c>
      <c r="X29" s="14">
        <v>4</v>
      </c>
      <c r="Y29" s="14">
        <v>0</v>
      </c>
      <c r="Z29" s="14">
        <v>0</v>
      </c>
      <c r="AA29" s="14">
        <v>5</v>
      </c>
      <c r="AB29" s="14">
        <v>0</v>
      </c>
      <c r="AC29" s="14">
        <v>5</v>
      </c>
      <c r="AD29" s="11"/>
      <c r="AE29" s="12">
        <v>0</v>
      </c>
      <c r="AF29" s="12">
        <v>0</v>
      </c>
      <c r="AG29" s="12">
        <v>0</v>
      </c>
      <c r="AH29" s="12">
        <v>5</v>
      </c>
      <c r="AI29" s="12">
        <v>3</v>
      </c>
      <c r="AJ29" s="14">
        <v>0</v>
      </c>
      <c r="AK29" s="14"/>
      <c r="AL29" s="14">
        <v>5</v>
      </c>
      <c r="AM29" s="14">
        <v>0</v>
      </c>
      <c r="AN29" s="14"/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/>
      <c r="AW29" s="14">
        <v>0</v>
      </c>
      <c r="AX29" s="14">
        <v>0</v>
      </c>
      <c r="AY29" s="14">
        <v>5</v>
      </c>
      <c r="AZ29" s="11"/>
      <c r="BA29" s="12">
        <v>0</v>
      </c>
      <c r="BB29" s="12">
        <v>0</v>
      </c>
      <c r="BC29" s="12">
        <v>0</v>
      </c>
      <c r="BD29" s="15"/>
      <c r="BE29" s="111">
        <v>5</v>
      </c>
      <c r="BF29" s="112">
        <v>5</v>
      </c>
      <c r="BG29" s="113"/>
      <c r="BH29" s="13">
        <v>0</v>
      </c>
      <c r="BI29" s="14">
        <v>5</v>
      </c>
      <c r="BJ29" s="14"/>
      <c r="BK29" s="14">
        <v>5</v>
      </c>
      <c r="BL29" s="14">
        <v>5</v>
      </c>
      <c r="BM29" s="11"/>
      <c r="BN29" s="12">
        <v>5</v>
      </c>
      <c r="BO29" s="12">
        <v>0</v>
      </c>
      <c r="BP29" s="12">
        <v>0</v>
      </c>
      <c r="BQ29" s="12">
        <v>0</v>
      </c>
      <c r="BR29" s="12"/>
      <c r="BS29" s="11"/>
      <c r="BT29" s="12">
        <v>5</v>
      </c>
      <c r="BU29" s="12">
        <v>0</v>
      </c>
      <c r="BV29" s="12"/>
      <c r="BW29" s="12">
        <v>4</v>
      </c>
      <c r="BX29" s="11"/>
      <c r="BY29" s="14">
        <v>0</v>
      </c>
      <c r="BZ29" s="14">
        <v>5</v>
      </c>
      <c r="CA29" s="14">
        <v>3</v>
      </c>
      <c r="CB29" s="14"/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5</v>
      </c>
      <c r="CI29" s="14">
        <v>0</v>
      </c>
      <c r="CJ29" s="14">
        <v>0</v>
      </c>
      <c r="CK29" s="14">
        <v>0</v>
      </c>
      <c r="CL29" s="14">
        <v>0</v>
      </c>
      <c r="CM29" s="14"/>
      <c r="CN29" s="14">
        <v>5</v>
      </c>
      <c r="CO29" s="14">
        <v>0</v>
      </c>
      <c r="CP29" s="14">
        <v>3</v>
      </c>
      <c r="CQ29" s="11"/>
      <c r="CR29" s="14">
        <v>0</v>
      </c>
      <c r="CS29" s="14">
        <v>3</v>
      </c>
      <c r="CT29" s="14"/>
      <c r="CU29" s="14">
        <v>0</v>
      </c>
      <c r="CV29" s="14">
        <v>0</v>
      </c>
      <c r="CW29" s="14"/>
      <c r="CX29" s="14">
        <v>0</v>
      </c>
      <c r="CY29" s="14">
        <v>5</v>
      </c>
      <c r="CZ29" s="14"/>
      <c r="DA29" s="14">
        <v>5</v>
      </c>
      <c r="DB29" s="14">
        <v>0</v>
      </c>
      <c r="DC29" s="14">
        <v>5</v>
      </c>
      <c r="DD29" s="14">
        <v>0</v>
      </c>
      <c r="DE29" s="14"/>
      <c r="DF29" s="11"/>
      <c r="DG29" s="14">
        <v>0</v>
      </c>
      <c r="DH29" s="14">
        <v>5</v>
      </c>
      <c r="DI29" s="14">
        <v>5</v>
      </c>
      <c r="DJ29" s="14">
        <v>5</v>
      </c>
      <c r="DK29" s="14"/>
      <c r="DL29" s="14">
        <v>0</v>
      </c>
      <c r="DM29" s="14">
        <v>5</v>
      </c>
      <c r="DN29" s="14">
        <v>0</v>
      </c>
      <c r="DO29" s="14">
        <v>0</v>
      </c>
      <c r="DP29" s="14">
        <v>5</v>
      </c>
      <c r="DQ29" s="14">
        <v>0</v>
      </c>
      <c r="DR29" s="14"/>
      <c r="DS29" s="14">
        <v>5</v>
      </c>
      <c r="DT29" s="14">
        <v>5</v>
      </c>
      <c r="DU29" s="14">
        <v>0</v>
      </c>
      <c r="DV29" s="14">
        <v>3</v>
      </c>
      <c r="DW29" s="14"/>
      <c r="DX29" s="11"/>
    </row>
    <row r="30" spans="57:59" ht="15" thickBot="1">
      <c r="BE30" s="110"/>
      <c r="BF30" s="20"/>
      <c r="BG30" s="20"/>
    </row>
    <row r="31" spans="2:57" ht="15">
      <c r="B31" s="4" t="s">
        <v>177</v>
      </c>
      <c r="BE31" s="110"/>
    </row>
    <row r="32" ht="15">
      <c r="B32" s="4" t="s">
        <v>178</v>
      </c>
    </row>
    <row r="33" ht="15">
      <c r="B33" s="4" t="s">
        <v>176</v>
      </c>
    </row>
  </sheetData>
  <mergeCells count="34">
    <mergeCell ref="CN4:CP4"/>
    <mergeCell ref="CR4:CZ4"/>
    <mergeCell ref="DA4:DE4"/>
    <mergeCell ref="DG4:DM4"/>
    <mergeCell ref="DN4:DR4"/>
    <mergeCell ref="DS4:DW4"/>
    <mergeCell ref="CQ4:CQ5"/>
    <mergeCell ref="DF4:DF5"/>
    <mergeCell ref="AE4:AN4"/>
    <mergeCell ref="AO4:AV4"/>
    <mergeCell ref="AW4:AY4"/>
    <mergeCell ref="BE4:BJ4"/>
    <mergeCell ref="BK4:BL4"/>
    <mergeCell ref="BD4:BD5"/>
    <mergeCell ref="DX4:DX5"/>
    <mergeCell ref="A24:B24"/>
    <mergeCell ref="BM4:BM5"/>
    <mergeCell ref="BO4:BR4"/>
    <mergeCell ref="BS4:BS5"/>
    <mergeCell ref="BT4:BW4"/>
    <mergeCell ref="BX4:BX5"/>
    <mergeCell ref="AD4:AD5"/>
    <mergeCell ref="AZ4:AZ5"/>
    <mergeCell ref="BA4:BC4"/>
    <mergeCell ref="BY4:CF4"/>
    <mergeCell ref="CG4:CM4"/>
    <mergeCell ref="A4:A5"/>
    <mergeCell ref="B4:B5"/>
    <mergeCell ref="C4:C5"/>
    <mergeCell ref="F4:F5"/>
    <mergeCell ref="D4:E4"/>
    <mergeCell ref="G4:N4"/>
    <mergeCell ref="O4:V4"/>
    <mergeCell ref="W4:AC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70" r:id="rId2"/>
  <rowBreaks count="1" manualBreakCount="1">
    <brk id="29" max="16383" man="1"/>
  </rowBreaks>
  <colBreaks count="18" manualBreakCount="18">
    <brk id="6" max="16383" man="1"/>
    <brk id="14" max="16383" man="1"/>
    <brk id="22" max="16383" man="1"/>
    <brk id="30" max="16383" man="1"/>
    <brk id="40" max="16383" man="1"/>
    <brk id="48" max="16383" man="1"/>
    <brk id="52" max="16383" man="1"/>
    <brk id="56" max="16383" man="1"/>
    <brk id="65" max="16383" man="1"/>
    <brk id="71" max="16383" man="1"/>
    <brk id="76" max="16383" man="1"/>
    <brk id="84" max="16383" man="1"/>
    <brk id="91" max="16383" man="1"/>
    <brk id="95" max="16383" man="1"/>
    <brk id="104" max="16383" man="1"/>
    <brk id="110" max="16383" man="1"/>
    <brk id="117" max="16383" man="1"/>
    <brk id="12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Q19"/>
  <sheetViews>
    <sheetView view="pageBreakPreview" zoomScale="90" zoomScaleSheetLayoutView="90" workbookViewId="0" topLeftCell="A1">
      <selection activeCell="O20" sqref="O20"/>
    </sheetView>
  </sheetViews>
  <sheetFormatPr defaultColWidth="8.7109375" defaultRowHeight="15"/>
  <cols>
    <col min="1" max="1" width="4.28125" style="66" customWidth="1"/>
    <col min="2" max="2" width="13.140625" style="2" customWidth="1"/>
    <col min="3" max="3" width="7.140625" style="2" customWidth="1"/>
    <col min="4" max="4" width="11.28125" style="148" customWidth="1"/>
    <col min="5" max="5" width="5.7109375" style="148" customWidth="1"/>
    <col min="6" max="7" width="6.8515625" style="148" customWidth="1"/>
    <col min="8" max="8" width="7.00390625" style="148" customWidth="1"/>
    <col min="9" max="9" width="9.28125" style="148" customWidth="1"/>
    <col min="10" max="11" width="8.7109375" style="148" customWidth="1"/>
    <col min="12" max="12" width="8.140625" style="148" customWidth="1"/>
    <col min="13" max="13" width="7.140625" style="148" customWidth="1"/>
    <col min="14" max="15" width="8.7109375" style="148" customWidth="1"/>
    <col min="16" max="16" width="4.7109375" style="148" customWidth="1"/>
    <col min="17" max="17" width="16.7109375" style="66" customWidth="1"/>
    <col min="18" max="16384" width="8.7109375" style="66" customWidth="1"/>
  </cols>
  <sheetData>
    <row r="1" spans="1:17" ht="18.75">
      <c r="A1" s="183" t="s">
        <v>184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8.75">
      <c r="A2" s="184" t="s">
        <v>107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8.75">
      <c r="A3" s="185" t="s">
        <v>190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8.6" customHeight="1">
      <c r="A4" s="215" t="s">
        <v>42</v>
      </c>
      <c r="B4" s="218" t="s">
        <v>43</v>
      </c>
      <c r="C4" s="218" t="s">
        <v>191</v>
      </c>
      <c r="D4" s="218" t="s">
        <v>192</v>
      </c>
      <c r="E4" s="209" t="s">
        <v>171</v>
      </c>
      <c r="F4" s="210"/>
      <c r="G4" s="210"/>
      <c r="H4" s="211"/>
      <c r="I4" s="231" t="s">
        <v>172</v>
      </c>
      <c r="J4" s="232"/>
      <c r="K4" s="232"/>
      <c r="L4" s="233"/>
      <c r="M4" s="209" t="s">
        <v>180</v>
      </c>
      <c r="N4" s="210"/>
      <c r="O4" s="210"/>
      <c r="P4" s="211"/>
      <c r="Q4" s="221" t="s">
        <v>167</v>
      </c>
    </row>
    <row r="5" spans="1:17" ht="19.15" customHeight="1">
      <c r="A5" s="216"/>
      <c r="B5" s="219"/>
      <c r="C5" s="219"/>
      <c r="D5" s="219"/>
      <c r="E5" s="212"/>
      <c r="F5" s="213"/>
      <c r="G5" s="213"/>
      <c r="H5" s="214"/>
      <c r="I5" s="234"/>
      <c r="J5" s="235"/>
      <c r="K5" s="235"/>
      <c r="L5" s="236"/>
      <c r="M5" s="212"/>
      <c r="N5" s="213"/>
      <c r="O5" s="213"/>
      <c r="P5" s="214"/>
      <c r="Q5" s="222"/>
    </row>
    <row r="6" spans="1:17" ht="18.75">
      <c r="A6" s="216"/>
      <c r="B6" s="219"/>
      <c r="C6" s="219"/>
      <c r="D6" s="219"/>
      <c r="E6" s="224" t="s">
        <v>44</v>
      </c>
      <c r="F6" s="224"/>
      <c r="G6" s="227" t="s">
        <v>45</v>
      </c>
      <c r="H6" s="228"/>
      <c r="I6" s="225" t="s">
        <v>44</v>
      </c>
      <c r="J6" s="226"/>
      <c r="K6" s="227" t="s">
        <v>45</v>
      </c>
      <c r="L6" s="228"/>
      <c r="M6" s="225" t="s">
        <v>44</v>
      </c>
      <c r="N6" s="226"/>
      <c r="O6" s="227" t="s">
        <v>45</v>
      </c>
      <c r="P6" s="228"/>
      <c r="Q6" s="222"/>
    </row>
    <row r="7" spans="1:17" ht="18.75">
      <c r="A7" s="217"/>
      <c r="B7" s="220"/>
      <c r="C7" s="220"/>
      <c r="D7" s="220"/>
      <c r="E7" s="146" t="s">
        <v>46</v>
      </c>
      <c r="F7" s="146" t="s">
        <v>47</v>
      </c>
      <c r="G7" s="229"/>
      <c r="H7" s="230"/>
      <c r="I7" s="146" t="s">
        <v>46</v>
      </c>
      <c r="J7" s="146" t="s">
        <v>47</v>
      </c>
      <c r="K7" s="229"/>
      <c r="L7" s="230"/>
      <c r="M7" s="146" t="s">
        <v>46</v>
      </c>
      <c r="N7" s="146" t="s">
        <v>47</v>
      </c>
      <c r="O7" s="229"/>
      <c r="P7" s="230"/>
      <c r="Q7" s="223"/>
    </row>
    <row r="8" spans="1:17" s="91" customFormat="1" ht="27.6" customHeight="1">
      <c r="A8" s="88">
        <v>1</v>
      </c>
      <c r="B8" s="89" t="s">
        <v>48</v>
      </c>
      <c r="C8" s="186">
        <v>7</v>
      </c>
      <c r="D8" s="147">
        <v>2</v>
      </c>
      <c r="E8" s="147">
        <v>2</v>
      </c>
      <c r="F8" s="147">
        <v>0</v>
      </c>
      <c r="G8" s="159">
        <v>100</v>
      </c>
      <c r="H8" s="160" t="s">
        <v>49</v>
      </c>
      <c r="I8" s="147">
        <v>2</v>
      </c>
      <c r="J8" s="147">
        <v>0</v>
      </c>
      <c r="K8" s="159">
        <v>97.78</v>
      </c>
      <c r="L8" s="160" t="s">
        <v>49</v>
      </c>
      <c r="M8" s="147">
        <v>2</v>
      </c>
      <c r="N8" s="147">
        <v>0</v>
      </c>
      <c r="O8" s="159">
        <v>90.91</v>
      </c>
      <c r="P8" s="160" t="s">
        <v>49</v>
      </c>
      <c r="Q8" s="90" t="s">
        <v>51</v>
      </c>
    </row>
    <row r="9" spans="1:17" s="91" customFormat="1" ht="32.45" customHeight="1">
      <c r="A9" s="88">
        <v>2</v>
      </c>
      <c r="B9" s="89" t="s">
        <v>52</v>
      </c>
      <c r="C9" s="186">
        <v>14</v>
      </c>
      <c r="D9" s="147">
        <v>13</v>
      </c>
      <c r="E9" s="147">
        <v>13</v>
      </c>
      <c r="F9" s="147">
        <v>0</v>
      </c>
      <c r="G9" s="159">
        <v>94.48</v>
      </c>
      <c r="H9" s="160" t="s">
        <v>49</v>
      </c>
      <c r="I9" s="147">
        <v>13</v>
      </c>
      <c r="J9" s="147">
        <v>0</v>
      </c>
      <c r="K9" s="159">
        <v>88.14</v>
      </c>
      <c r="L9" s="160" t="s">
        <v>49</v>
      </c>
      <c r="M9" s="147">
        <v>13</v>
      </c>
      <c r="N9" s="147">
        <v>0</v>
      </c>
      <c r="O9" s="159">
        <v>82.85</v>
      </c>
      <c r="P9" s="160" t="s">
        <v>49</v>
      </c>
      <c r="Q9" s="90" t="s">
        <v>51</v>
      </c>
    </row>
    <row r="10" spans="1:17" s="91" customFormat="1" ht="27" customHeight="1">
      <c r="A10" s="88">
        <v>3</v>
      </c>
      <c r="B10" s="89" t="s">
        <v>53</v>
      </c>
      <c r="C10" s="186">
        <v>13</v>
      </c>
      <c r="D10" s="147">
        <v>12</v>
      </c>
      <c r="E10" s="147">
        <v>12</v>
      </c>
      <c r="F10" s="147">
        <v>0</v>
      </c>
      <c r="G10" s="159">
        <v>95.44</v>
      </c>
      <c r="H10" s="160" t="s">
        <v>49</v>
      </c>
      <c r="I10" s="147">
        <v>12</v>
      </c>
      <c r="J10" s="147">
        <v>0</v>
      </c>
      <c r="K10" s="159">
        <v>96.41</v>
      </c>
      <c r="L10" s="160" t="s">
        <v>49</v>
      </c>
      <c r="M10" s="147">
        <v>12</v>
      </c>
      <c r="N10" s="147">
        <v>0</v>
      </c>
      <c r="O10" s="159">
        <v>82.75</v>
      </c>
      <c r="P10" s="160" t="s">
        <v>49</v>
      </c>
      <c r="Q10" s="90" t="s">
        <v>51</v>
      </c>
    </row>
    <row r="11" spans="1:17" s="91" customFormat="1" ht="33.6" customHeight="1">
      <c r="A11" s="88">
        <v>4</v>
      </c>
      <c r="B11" s="89" t="s">
        <v>54</v>
      </c>
      <c r="C11" s="186">
        <v>5</v>
      </c>
      <c r="D11" s="147">
        <v>5</v>
      </c>
      <c r="E11" s="147">
        <v>5</v>
      </c>
      <c r="F11" s="147">
        <v>0</v>
      </c>
      <c r="G11" s="159">
        <v>96.85</v>
      </c>
      <c r="H11" s="160" t="s">
        <v>49</v>
      </c>
      <c r="I11" s="147">
        <v>5</v>
      </c>
      <c r="J11" s="147">
        <v>0</v>
      </c>
      <c r="K11" s="159">
        <v>92.36</v>
      </c>
      <c r="L11" s="160" t="s">
        <v>49</v>
      </c>
      <c r="M11" s="147">
        <v>5</v>
      </c>
      <c r="N11" s="147">
        <v>0</v>
      </c>
      <c r="O11" s="159">
        <v>86.88</v>
      </c>
      <c r="P11" s="160" t="s">
        <v>49</v>
      </c>
      <c r="Q11" s="90" t="s">
        <v>51</v>
      </c>
    </row>
    <row r="12" spans="1:17" s="153" customFormat="1" ht="35.45" customHeight="1">
      <c r="A12" s="151">
        <v>5</v>
      </c>
      <c r="B12" s="76" t="s">
        <v>55</v>
      </c>
      <c r="C12" s="187">
        <v>12</v>
      </c>
      <c r="D12" s="152">
        <v>11</v>
      </c>
      <c r="E12" s="152">
        <v>11</v>
      </c>
      <c r="F12" s="152">
        <v>0</v>
      </c>
      <c r="G12" s="159">
        <v>98.47</v>
      </c>
      <c r="H12" s="160" t="s">
        <v>49</v>
      </c>
      <c r="I12" s="147">
        <v>11</v>
      </c>
      <c r="J12" s="147">
        <v>0</v>
      </c>
      <c r="K12" s="159">
        <v>97.01</v>
      </c>
      <c r="L12" s="160" t="s">
        <v>49</v>
      </c>
      <c r="M12" s="147">
        <v>11</v>
      </c>
      <c r="N12" s="147">
        <v>0</v>
      </c>
      <c r="O12" s="159">
        <v>88.01</v>
      </c>
      <c r="P12" s="160" t="s">
        <v>49</v>
      </c>
      <c r="Q12" s="68" t="s">
        <v>51</v>
      </c>
    </row>
    <row r="13" spans="1:17" s="153" customFormat="1" ht="22.9" customHeight="1">
      <c r="A13" s="151">
        <v>6</v>
      </c>
      <c r="B13" s="76" t="s">
        <v>56</v>
      </c>
      <c r="C13" s="187">
        <v>6</v>
      </c>
      <c r="D13" s="152">
        <v>6</v>
      </c>
      <c r="E13" s="152">
        <v>6</v>
      </c>
      <c r="F13" s="152">
        <v>0</v>
      </c>
      <c r="G13" s="159">
        <v>92.68</v>
      </c>
      <c r="H13" s="160" t="s">
        <v>49</v>
      </c>
      <c r="I13" s="147">
        <v>6</v>
      </c>
      <c r="J13" s="147">
        <v>0</v>
      </c>
      <c r="K13" s="159">
        <v>94.44</v>
      </c>
      <c r="L13" s="160" t="s">
        <v>49</v>
      </c>
      <c r="M13" s="147">
        <v>6</v>
      </c>
      <c r="N13" s="147">
        <v>0</v>
      </c>
      <c r="O13" s="159">
        <v>85.29</v>
      </c>
      <c r="P13" s="160" t="s">
        <v>49</v>
      </c>
      <c r="Q13" s="68" t="s">
        <v>51</v>
      </c>
    </row>
    <row r="14" spans="1:17" s="91" customFormat="1" ht="24.6" customHeight="1">
      <c r="A14" s="88">
        <v>7</v>
      </c>
      <c r="B14" s="89" t="s">
        <v>57</v>
      </c>
      <c r="C14" s="186">
        <v>5</v>
      </c>
      <c r="D14" s="147">
        <v>3</v>
      </c>
      <c r="E14" s="147">
        <v>3</v>
      </c>
      <c r="F14" s="147">
        <v>0</v>
      </c>
      <c r="G14" s="159">
        <v>97.94</v>
      </c>
      <c r="H14" s="160" t="s">
        <v>49</v>
      </c>
      <c r="I14" s="147">
        <v>3</v>
      </c>
      <c r="J14" s="147">
        <v>0</v>
      </c>
      <c r="K14" s="159">
        <v>92.61</v>
      </c>
      <c r="L14" s="160" t="s">
        <v>49</v>
      </c>
      <c r="M14" s="147">
        <v>3</v>
      </c>
      <c r="N14" s="147">
        <v>0</v>
      </c>
      <c r="O14" s="159">
        <v>84.05</v>
      </c>
      <c r="P14" s="160" t="s">
        <v>49</v>
      </c>
      <c r="Q14" s="90" t="s">
        <v>51</v>
      </c>
    </row>
    <row r="15" spans="1:17" s="91" customFormat="1" ht="27.6" customHeight="1">
      <c r="A15" s="88">
        <v>8</v>
      </c>
      <c r="B15" s="89" t="s">
        <v>58</v>
      </c>
      <c r="C15" s="186">
        <v>4</v>
      </c>
      <c r="D15" s="147">
        <v>4</v>
      </c>
      <c r="E15" s="147">
        <v>4</v>
      </c>
      <c r="F15" s="147">
        <v>0</v>
      </c>
      <c r="G15" s="159">
        <v>94.59</v>
      </c>
      <c r="H15" s="160" t="s">
        <v>49</v>
      </c>
      <c r="I15" s="147">
        <v>4</v>
      </c>
      <c r="J15" s="147">
        <v>0</v>
      </c>
      <c r="K15" s="159">
        <v>100</v>
      </c>
      <c r="L15" s="160" t="s">
        <v>49</v>
      </c>
      <c r="M15" s="147">
        <v>4</v>
      </c>
      <c r="N15" s="147">
        <v>0</v>
      </c>
      <c r="O15" s="159">
        <v>90.82</v>
      </c>
      <c r="P15" s="160" t="s">
        <v>49</v>
      </c>
      <c r="Q15" s="90" t="s">
        <v>51</v>
      </c>
    </row>
    <row r="16" spans="1:17" s="91" customFormat="1" ht="27" customHeight="1">
      <c r="A16" s="88">
        <v>9</v>
      </c>
      <c r="B16" s="89" t="s">
        <v>59</v>
      </c>
      <c r="C16" s="186">
        <v>1</v>
      </c>
      <c r="D16" s="147">
        <v>1</v>
      </c>
      <c r="E16" s="147">
        <v>1</v>
      </c>
      <c r="F16" s="147">
        <v>0</v>
      </c>
      <c r="G16" s="159">
        <v>100</v>
      </c>
      <c r="H16" s="160" t="s">
        <v>49</v>
      </c>
      <c r="I16" s="147">
        <v>1</v>
      </c>
      <c r="J16" s="147">
        <v>0</v>
      </c>
      <c r="K16" s="159">
        <v>100</v>
      </c>
      <c r="L16" s="160" t="s">
        <v>49</v>
      </c>
      <c r="M16" s="147">
        <v>1</v>
      </c>
      <c r="N16" s="147">
        <v>0</v>
      </c>
      <c r="O16" s="159">
        <v>100</v>
      </c>
      <c r="P16" s="160" t="s">
        <v>49</v>
      </c>
      <c r="Q16" s="90" t="s">
        <v>51</v>
      </c>
    </row>
    <row r="17" spans="1:17" s="153" customFormat="1" ht="37.9" customHeight="1">
      <c r="A17" s="151">
        <v>10</v>
      </c>
      <c r="B17" s="76" t="s">
        <v>60</v>
      </c>
      <c r="C17" s="187">
        <v>4</v>
      </c>
      <c r="D17" s="152">
        <v>2</v>
      </c>
      <c r="E17" s="152">
        <v>2</v>
      </c>
      <c r="F17" s="152">
        <v>0</v>
      </c>
      <c r="G17" s="159">
        <v>100</v>
      </c>
      <c r="H17" s="160" t="s">
        <v>49</v>
      </c>
      <c r="I17" s="152">
        <v>2</v>
      </c>
      <c r="J17" s="152">
        <v>0</v>
      </c>
      <c r="K17" s="159">
        <v>90.1</v>
      </c>
      <c r="L17" s="160" t="s">
        <v>49</v>
      </c>
      <c r="M17" s="147">
        <v>2</v>
      </c>
      <c r="N17" s="147">
        <v>0</v>
      </c>
      <c r="O17" s="159">
        <v>83.52</v>
      </c>
      <c r="P17" s="160" t="s">
        <v>49</v>
      </c>
      <c r="Q17" s="68" t="s">
        <v>51</v>
      </c>
    </row>
    <row r="18" spans="1:17" s="153" customFormat="1" ht="24.6" customHeight="1">
      <c r="A18" s="151">
        <v>11</v>
      </c>
      <c r="B18" s="76" t="s">
        <v>61</v>
      </c>
      <c r="C18" s="187">
        <v>3</v>
      </c>
      <c r="D18" s="152">
        <v>2</v>
      </c>
      <c r="E18" s="152">
        <v>2</v>
      </c>
      <c r="F18" s="152">
        <v>0</v>
      </c>
      <c r="G18" s="159">
        <v>97.68</v>
      </c>
      <c r="H18" s="160" t="s">
        <v>49</v>
      </c>
      <c r="I18" s="147">
        <v>2</v>
      </c>
      <c r="J18" s="147">
        <v>0</v>
      </c>
      <c r="K18" s="159">
        <v>91.79</v>
      </c>
      <c r="L18" s="160" t="s">
        <v>49</v>
      </c>
      <c r="M18" s="152">
        <v>2</v>
      </c>
      <c r="N18" s="152">
        <v>0</v>
      </c>
      <c r="O18" s="159">
        <v>81.3</v>
      </c>
      <c r="P18" s="160" t="s">
        <v>49</v>
      </c>
      <c r="Q18" s="68" t="s">
        <v>51</v>
      </c>
    </row>
    <row r="19" spans="1:17" s="157" customFormat="1" ht="18.75">
      <c r="A19" s="208" t="s">
        <v>62</v>
      </c>
      <c r="B19" s="208"/>
      <c r="C19" s="155">
        <f>SUM(C8:C18)</f>
        <v>74</v>
      </c>
      <c r="D19" s="155">
        <f>SUM(D8:D18)</f>
        <v>61</v>
      </c>
      <c r="E19" s="155">
        <f>SUM(E8:E18)</f>
        <v>61</v>
      </c>
      <c r="F19" s="155">
        <v>0</v>
      </c>
      <c r="G19" s="158">
        <v>96.43</v>
      </c>
      <c r="H19" s="155">
        <v>11</v>
      </c>
      <c r="I19" s="155">
        <f>SUM(I8:I18)</f>
        <v>61</v>
      </c>
      <c r="J19" s="155">
        <f>SUM(J8:J18)</f>
        <v>0</v>
      </c>
      <c r="K19" s="158">
        <v>93.83</v>
      </c>
      <c r="L19" s="155">
        <v>11</v>
      </c>
      <c r="M19" s="155">
        <f>SUM(M8:M18)</f>
        <v>61</v>
      </c>
      <c r="N19" s="155">
        <f>SUM(N8:N18)</f>
        <v>0</v>
      </c>
      <c r="O19" s="158">
        <v>85.49</v>
      </c>
      <c r="P19" s="155">
        <v>11</v>
      </c>
      <c r="Q19" s="156"/>
    </row>
  </sheetData>
  <mergeCells count="15">
    <mergeCell ref="D4:D7"/>
    <mergeCell ref="E4:H5"/>
    <mergeCell ref="I4:L5"/>
    <mergeCell ref="K6:L7"/>
    <mergeCell ref="O6:P7"/>
    <mergeCell ref="A19:B19"/>
    <mergeCell ref="M4:P5"/>
    <mergeCell ref="A4:A7"/>
    <mergeCell ref="B4:B7"/>
    <mergeCell ref="Q4:Q7"/>
    <mergeCell ref="E6:F6"/>
    <mergeCell ref="I6:J6"/>
    <mergeCell ref="M6:N6"/>
    <mergeCell ref="G6:H7"/>
    <mergeCell ref="C4:C7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S97"/>
  <sheetViews>
    <sheetView zoomScaleSheetLayoutView="100" workbookViewId="0" topLeftCell="A1">
      <pane ySplit="2" topLeftCell="A78" activePane="bottomLeft" state="frozen"/>
      <selection pane="bottomLeft" activeCell="D98" sqref="D98"/>
    </sheetView>
  </sheetViews>
  <sheetFormatPr defaultColWidth="8.7109375" defaultRowHeight="15"/>
  <cols>
    <col min="1" max="1" width="47.57421875" style="70" customWidth="1"/>
    <col min="2" max="2" width="14.421875" style="145" customWidth="1"/>
    <col min="3" max="3" width="12.8515625" style="145" customWidth="1"/>
    <col min="4" max="4" width="15.140625" style="145" customWidth="1"/>
    <col min="5" max="5" width="5.28125" style="67" customWidth="1"/>
    <col min="6" max="16384" width="8.7109375" style="67" customWidth="1"/>
  </cols>
  <sheetData>
    <row r="1" spans="1:4" ht="20.45" customHeight="1">
      <c r="A1" s="237" t="s">
        <v>190</v>
      </c>
      <c r="B1" s="237"/>
      <c r="C1" s="237"/>
      <c r="D1" s="237"/>
    </row>
    <row r="2" spans="1:6" ht="24.6" customHeight="1">
      <c r="A2" s="71" t="s">
        <v>168</v>
      </c>
      <c r="B2" s="72" t="s">
        <v>173</v>
      </c>
      <c r="C2" s="72" t="s">
        <v>174</v>
      </c>
      <c r="D2" s="72" t="s">
        <v>175</v>
      </c>
      <c r="F2" s="75" t="s">
        <v>170</v>
      </c>
    </row>
    <row r="3" spans="1:8" ht="13.9" customHeight="1">
      <c r="A3" s="87" t="s">
        <v>48</v>
      </c>
      <c r="B3" s="85" t="s">
        <v>49</v>
      </c>
      <c r="C3" s="85" t="s">
        <v>49</v>
      </c>
      <c r="D3" s="85" t="s">
        <v>49</v>
      </c>
      <c r="F3" s="1" t="s">
        <v>49</v>
      </c>
      <c r="H3" s="1" t="s">
        <v>50</v>
      </c>
    </row>
    <row r="4" spans="1:4" ht="15" customHeight="1">
      <c r="A4" s="68" t="s">
        <v>182</v>
      </c>
      <c r="B4" s="161" t="s">
        <v>49</v>
      </c>
      <c r="C4" s="161" t="s">
        <v>49</v>
      </c>
      <c r="D4" s="161" t="s">
        <v>49</v>
      </c>
    </row>
    <row r="5" spans="1:4" ht="15" customHeight="1">
      <c r="A5" s="68" t="s">
        <v>185</v>
      </c>
      <c r="B5" s="161" t="s">
        <v>49</v>
      </c>
      <c r="C5" s="161" t="s">
        <v>49</v>
      </c>
      <c r="D5" s="161" t="s">
        <v>49</v>
      </c>
    </row>
    <row r="6" spans="1:4" ht="14.45" customHeight="1">
      <c r="A6" s="138" t="s">
        <v>179</v>
      </c>
      <c r="B6" s="141">
        <v>100</v>
      </c>
      <c r="C6" s="141">
        <v>97.78</v>
      </c>
      <c r="D6" s="141">
        <v>90.91</v>
      </c>
    </row>
    <row r="7" spans="1:4" ht="14.45" customHeight="1">
      <c r="A7" s="139"/>
      <c r="B7" s="142"/>
      <c r="C7" s="142"/>
      <c r="D7" s="143"/>
    </row>
    <row r="8" spans="1:4" ht="15">
      <c r="A8" s="86" t="s">
        <v>63</v>
      </c>
      <c r="B8" s="85" t="s">
        <v>49</v>
      </c>
      <c r="C8" s="85" t="s">
        <v>49</v>
      </c>
      <c r="D8" s="85" t="s">
        <v>49</v>
      </c>
    </row>
    <row r="9" spans="1:4" ht="15" customHeight="1">
      <c r="A9" s="69" t="s">
        <v>108</v>
      </c>
      <c r="B9" s="161" t="s">
        <v>49</v>
      </c>
      <c r="C9" s="161" t="s">
        <v>49</v>
      </c>
      <c r="D9" s="161" t="s">
        <v>49</v>
      </c>
    </row>
    <row r="10" spans="1:4" ht="15" customHeight="1">
      <c r="A10" s="69" t="s">
        <v>109</v>
      </c>
      <c r="B10" s="161" t="s">
        <v>49</v>
      </c>
      <c r="C10" s="161" t="s">
        <v>49</v>
      </c>
      <c r="D10" s="161" t="s">
        <v>49</v>
      </c>
    </row>
    <row r="11" spans="1:4" ht="15" customHeight="1">
      <c r="A11" s="69" t="s">
        <v>110</v>
      </c>
      <c r="B11" s="161" t="s">
        <v>49</v>
      </c>
      <c r="C11" s="161" t="s">
        <v>49</v>
      </c>
      <c r="D11" s="161" t="s">
        <v>49</v>
      </c>
    </row>
    <row r="12" spans="1:4" ht="18" customHeight="1">
      <c r="A12" s="69" t="s">
        <v>111</v>
      </c>
      <c r="B12" s="161" t="s">
        <v>49</v>
      </c>
      <c r="C12" s="161" t="s">
        <v>49</v>
      </c>
      <c r="D12" s="161" t="s">
        <v>49</v>
      </c>
    </row>
    <row r="13" spans="1:4" ht="15" customHeight="1">
      <c r="A13" s="69" t="s">
        <v>112</v>
      </c>
      <c r="B13" s="161" t="s">
        <v>49</v>
      </c>
      <c r="C13" s="161" t="s">
        <v>49</v>
      </c>
      <c r="D13" s="161" t="s">
        <v>49</v>
      </c>
    </row>
    <row r="14" spans="1:4" ht="15" customHeight="1">
      <c r="A14" s="69" t="s">
        <v>113</v>
      </c>
      <c r="B14" s="161" t="s">
        <v>49</v>
      </c>
      <c r="C14" s="161" t="s">
        <v>49</v>
      </c>
      <c r="D14" s="161" t="s">
        <v>49</v>
      </c>
    </row>
    <row r="15" spans="1:4" ht="15" customHeight="1">
      <c r="A15" s="69" t="s">
        <v>114</v>
      </c>
      <c r="B15" s="161" t="s">
        <v>49</v>
      </c>
      <c r="C15" s="161" t="s">
        <v>49</v>
      </c>
      <c r="D15" s="161" t="s">
        <v>49</v>
      </c>
    </row>
    <row r="16" spans="1:4" ht="15" customHeight="1">
      <c r="A16" s="69" t="s">
        <v>115</v>
      </c>
      <c r="B16" s="161" t="s">
        <v>49</v>
      </c>
      <c r="C16" s="161" t="s">
        <v>49</v>
      </c>
      <c r="D16" s="161" t="s">
        <v>49</v>
      </c>
    </row>
    <row r="17" spans="1:4" ht="15" customHeight="1">
      <c r="A17" s="69" t="s">
        <v>116</v>
      </c>
      <c r="B17" s="161" t="s">
        <v>49</v>
      </c>
      <c r="C17" s="161" t="s">
        <v>49</v>
      </c>
      <c r="D17" s="161" t="s">
        <v>49</v>
      </c>
    </row>
    <row r="18" spans="1:4" ht="15" customHeight="1">
      <c r="A18" s="69" t="s">
        <v>117</v>
      </c>
      <c r="B18" s="161" t="s">
        <v>49</v>
      </c>
      <c r="C18" s="161" t="s">
        <v>49</v>
      </c>
      <c r="D18" s="161" t="s">
        <v>49</v>
      </c>
    </row>
    <row r="19" spans="1:4" ht="15" customHeight="1">
      <c r="A19" s="69" t="s">
        <v>118</v>
      </c>
      <c r="B19" s="161" t="s">
        <v>49</v>
      </c>
      <c r="C19" s="161" t="s">
        <v>49</v>
      </c>
      <c r="D19" s="161" t="s">
        <v>49</v>
      </c>
    </row>
    <row r="20" spans="1:4" ht="15" customHeight="1">
      <c r="A20" s="69" t="s">
        <v>119</v>
      </c>
      <c r="B20" s="161" t="s">
        <v>49</v>
      </c>
      <c r="C20" s="161" t="s">
        <v>49</v>
      </c>
      <c r="D20" s="161" t="s">
        <v>49</v>
      </c>
    </row>
    <row r="21" spans="1:4" ht="15">
      <c r="A21" s="168" t="s">
        <v>179</v>
      </c>
      <c r="B21" s="169">
        <v>95.44</v>
      </c>
      <c r="C21" s="169">
        <v>96.41</v>
      </c>
      <c r="D21" s="170">
        <v>82.75</v>
      </c>
    </row>
    <row r="22" spans="1:253" ht="15">
      <c r="A22" s="167"/>
      <c r="B22" s="141"/>
      <c r="C22" s="141"/>
      <c r="D22" s="141"/>
      <c r="E22" s="140"/>
      <c r="I22" s="140"/>
      <c r="M22" s="140"/>
      <c r="Q22" s="140"/>
      <c r="U22" s="140"/>
      <c r="Y22" s="140"/>
      <c r="AC22" s="140"/>
      <c r="AG22" s="140"/>
      <c r="AK22" s="140"/>
      <c r="AO22" s="140"/>
      <c r="AS22" s="140"/>
      <c r="AW22" s="140"/>
      <c r="BA22" s="140"/>
      <c r="BE22" s="140"/>
      <c r="BI22" s="140"/>
      <c r="BM22" s="140"/>
      <c r="BQ22" s="140"/>
      <c r="BU22" s="140"/>
      <c r="BY22" s="140"/>
      <c r="CC22" s="140"/>
      <c r="CG22" s="140"/>
      <c r="CK22" s="140"/>
      <c r="CO22" s="140"/>
      <c r="CS22" s="140"/>
      <c r="CW22" s="140"/>
      <c r="DA22" s="140"/>
      <c r="DE22" s="140"/>
      <c r="DI22" s="140"/>
      <c r="DM22" s="140"/>
      <c r="DQ22" s="140"/>
      <c r="DU22" s="140"/>
      <c r="DY22" s="140"/>
      <c r="EC22" s="140"/>
      <c r="EG22" s="140"/>
      <c r="EK22" s="140"/>
      <c r="EO22" s="140"/>
      <c r="ES22" s="140"/>
      <c r="EW22" s="140"/>
      <c r="FA22" s="140"/>
      <c r="FE22" s="140"/>
      <c r="FI22" s="140"/>
      <c r="FM22" s="140"/>
      <c r="FQ22" s="140"/>
      <c r="FU22" s="140"/>
      <c r="FY22" s="140"/>
      <c r="GC22" s="140"/>
      <c r="GG22" s="140"/>
      <c r="GK22" s="140"/>
      <c r="GO22" s="140"/>
      <c r="GS22" s="140"/>
      <c r="GW22" s="140"/>
      <c r="HA22" s="140"/>
      <c r="HE22" s="140"/>
      <c r="HI22" s="140"/>
      <c r="HM22" s="140"/>
      <c r="HQ22" s="140"/>
      <c r="HU22" s="140"/>
      <c r="HY22" s="140"/>
      <c r="IC22" s="140"/>
      <c r="IG22" s="140"/>
      <c r="IK22" s="140"/>
      <c r="IO22" s="140"/>
      <c r="IS22" s="140"/>
    </row>
    <row r="23" spans="1:4" ht="15">
      <c r="A23" s="171" t="s">
        <v>54</v>
      </c>
      <c r="B23" s="172" t="s">
        <v>49</v>
      </c>
      <c r="C23" s="172" t="s">
        <v>49</v>
      </c>
      <c r="D23" s="172" t="s">
        <v>49</v>
      </c>
    </row>
    <row r="24" spans="1:4" ht="15" customHeight="1">
      <c r="A24" s="69" t="s">
        <v>120</v>
      </c>
      <c r="B24" s="161" t="s">
        <v>49</v>
      </c>
      <c r="C24" s="161" t="s">
        <v>49</v>
      </c>
      <c r="D24" s="161" t="s">
        <v>49</v>
      </c>
    </row>
    <row r="25" spans="1:4" ht="15" customHeight="1">
      <c r="A25" s="69" t="s">
        <v>121</v>
      </c>
      <c r="B25" s="161" t="s">
        <v>49</v>
      </c>
      <c r="C25" s="161" t="s">
        <v>49</v>
      </c>
      <c r="D25" s="161" t="s">
        <v>49</v>
      </c>
    </row>
    <row r="26" spans="1:4" ht="15" customHeight="1">
      <c r="A26" s="69" t="s">
        <v>122</v>
      </c>
      <c r="B26" s="161" t="s">
        <v>49</v>
      </c>
      <c r="C26" s="161" t="s">
        <v>49</v>
      </c>
      <c r="D26" s="161" t="s">
        <v>49</v>
      </c>
    </row>
    <row r="27" spans="1:4" ht="15" customHeight="1">
      <c r="A27" s="69" t="s">
        <v>123</v>
      </c>
      <c r="B27" s="161" t="s">
        <v>49</v>
      </c>
      <c r="C27" s="161" t="s">
        <v>49</v>
      </c>
      <c r="D27" s="161" t="s">
        <v>49</v>
      </c>
    </row>
    <row r="28" spans="1:4" ht="15" customHeight="1">
      <c r="A28" s="69" t="s">
        <v>124</v>
      </c>
      <c r="B28" s="161" t="s">
        <v>49</v>
      </c>
      <c r="C28" s="161" t="s">
        <v>49</v>
      </c>
      <c r="D28" s="161" t="s">
        <v>49</v>
      </c>
    </row>
    <row r="29" spans="1:4" ht="15">
      <c r="A29" s="138" t="s">
        <v>179</v>
      </c>
      <c r="B29" s="141">
        <v>96.85</v>
      </c>
      <c r="C29" s="141">
        <v>92.36</v>
      </c>
      <c r="D29" s="141">
        <v>86.88</v>
      </c>
    </row>
    <row r="30" spans="1:4" ht="15">
      <c r="A30" s="138"/>
      <c r="B30" s="141"/>
      <c r="C30" s="141"/>
      <c r="D30" s="141"/>
    </row>
    <row r="31" spans="1:4" ht="15">
      <c r="A31" s="84" t="s">
        <v>64</v>
      </c>
      <c r="B31" s="85" t="s">
        <v>49</v>
      </c>
      <c r="C31" s="85" t="s">
        <v>49</v>
      </c>
      <c r="D31" s="85" t="s">
        <v>49</v>
      </c>
    </row>
    <row r="32" spans="1:4" ht="15" customHeight="1">
      <c r="A32" s="69" t="s">
        <v>125</v>
      </c>
      <c r="B32" s="161" t="s">
        <v>49</v>
      </c>
      <c r="C32" s="161" t="s">
        <v>49</v>
      </c>
      <c r="D32" s="161" t="s">
        <v>49</v>
      </c>
    </row>
    <row r="33" spans="1:4" ht="18" customHeight="1">
      <c r="A33" s="69" t="s">
        <v>126</v>
      </c>
      <c r="B33" s="161" t="s">
        <v>49</v>
      </c>
      <c r="C33" s="161" t="s">
        <v>49</v>
      </c>
      <c r="D33" s="161" t="s">
        <v>49</v>
      </c>
    </row>
    <row r="34" spans="1:4" ht="18.6" customHeight="1">
      <c r="A34" s="69" t="s">
        <v>127</v>
      </c>
      <c r="B34" s="161" t="s">
        <v>49</v>
      </c>
      <c r="C34" s="161" t="s">
        <v>49</v>
      </c>
      <c r="D34" s="161" t="s">
        <v>49</v>
      </c>
    </row>
    <row r="35" spans="1:4" ht="15">
      <c r="A35" s="138" t="s">
        <v>179</v>
      </c>
      <c r="B35" s="141">
        <v>97.94</v>
      </c>
      <c r="C35" s="141">
        <v>92.61</v>
      </c>
      <c r="D35" s="141">
        <v>84.05</v>
      </c>
    </row>
    <row r="36" spans="1:4" ht="15">
      <c r="A36" s="138"/>
      <c r="B36" s="141"/>
      <c r="C36" s="141"/>
      <c r="D36" s="141"/>
    </row>
    <row r="37" spans="1:4" ht="15">
      <c r="A37" s="84" t="s">
        <v>58</v>
      </c>
      <c r="B37" s="85" t="s">
        <v>49</v>
      </c>
      <c r="C37" s="85" t="s">
        <v>49</v>
      </c>
      <c r="D37" s="85" t="s">
        <v>49</v>
      </c>
    </row>
    <row r="38" spans="1:4" ht="17.45" customHeight="1">
      <c r="A38" s="73" t="s">
        <v>128</v>
      </c>
      <c r="B38" s="161" t="s">
        <v>49</v>
      </c>
      <c r="C38" s="161" t="s">
        <v>49</v>
      </c>
      <c r="D38" s="161" t="s">
        <v>49</v>
      </c>
    </row>
    <row r="39" spans="1:4" ht="17.45" customHeight="1">
      <c r="A39" s="69" t="s">
        <v>129</v>
      </c>
      <c r="B39" s="161" t="s">
        <v>49</v>
      </c>
      <c r="C39" s="161" t="s">
        <v>49</v>
      </c>
      <c r="D39" s="161" t="s">
        <v>49</v>
      </c>
    </row>
    <row r="40" spans="1:4" ht="15" customHeight="1">
      <c r="A40" s="69" t="s">
        <v>130</v>
      </c>
      <c r="B40" s="161" t="s">
        <v>49</v>
      </c>
      <c r="C40" s="161" t="s">
        <v>49</v>
      </c>
      <c r="D40" s="161" t="s">
        <v>49</v>
      </c>
    </row>
    <row r="41" spans="1:4" ht="18.6" customHeight="1">
      <c r="A41" s="69" t="s">
        <v>131</v>
      </c>
      <c r="B41" s="161" t="s">
        <v>49</v>
      </c>
      <c r="C41" s="161" t="s">
        <v>49</v>
      </c>
      <c r="D41" s="161" t="s">
        <v>49</v>
      </c>
    </row>
    <row r="42" spans="1:4" ht="15">
      <c r="A42" s="138" t="s">
        <v>179</v>
      </c>
      <c r="B42" s="141">
        <v>94.59</v>
      </c>
      <c r="C42" s="141">
        <v>100</v>
      </c>
      <c r="D42" s="141">
        <v>90.82</v>
      </c>
    </row>
    <row r="43" spans="1:4" ht="15">
      <c r="A43" s="138"/>
      <c r="B43" s="141"/>
      <c r="C43" s="141"/>
      <c r="D43" s="141"/>
    </row>
    <row r="44" spans="1:4" ht="15">
      <c r="A44" s="84" t="s">
        <v>60</v>
      </c>
      <c r="B44" s="85" t="s">
        <v>49</v>
      </c>
      <c r="C44" s="85" t="s">
        <v>49</v>
      </c>
      <c r="D44" s="85" t="s">
        <v>49</v>
      </c>
    </row>
    <row r="45" spans="1:4" ht="18" customHeight="1">
      <c r="A45" s="69" t="s">
        <v>133</v>
      </c>
      <c r="B45" s="161" t="s">
        <v>49</v>
      </c>
      <c r="C45" s="161" t="s">
        <v>49</v>
      </c>
      <c r="D45" s="161" t="s">
        <v>49</v>
      </c>
    </row>
    <row r="46" spans="1:4" ht="19.15" customHeight="1">
      <c r="A46" s="69" t="s">
        <v>134</v>
      </c>
      <c r="B46" s="161" t="s">
        <v>49</v>
      </c>
      <c r="C46" s="161" t="s">
        <v>49</v>
      </c>
      <c r="D46" s="161" t="s">
        <v>49</v>
      </c>
    </row>
    <row r="47" spans="1:4" ht="15">
      <c r="A47" s="138" t="s">
        <v>179</v>
      </c>
      <c r="B47" s="144">
        <v>100</v>
      </c>
      <c r="C47" s="144">
        <v>90.1</v>
      </c>
      <c r="D47" s="144">
        <v>83.52</v>
      </c>
    </row>
    <row r="48" spans="1:4" ht="15">
      <c r="A48" s="138"/>
      <c r="B48" s="141"/>
      <c r="C48" s="141"/>
      <c r="D48" s="141"/>
    </row>
    <row r="49" spans="1:4" ht="15">
      <c r="A49" s="84" t="s">
        <v>66</v>
      </c>
      <c r="B49" s="85" t="s">
        <v>49</v>
      </c>
      <c r="C49" s="85" t="s">
        <v>49</v>
      </c>
      <c r="D49" s="85" t="s">
        <v>49</v>
      </c>
    </row>
    <row r="50" spans="1:4" ht="16.15" customHeight="1">
      <c r="A50" s="69" t="s">
        <v>135</v>
      </c>
      <c r="B50" s="161" t="s">
        <v>49</v>
      </c>
      <c r="C50" s="161" t="s">
        <v>49</v>
      </c>
      <c r="D50" s="161" t="s">
        <v>49</v>
      </c>
    </row>
    <row r="51" spans="1:4" ht="18" customHeight="1">
      <c r="A51" s="69" t="s">
        <v>136</v>
      </c>
      <c r="B51" s="161" t="s">
        <v>49</v>
      </c>
      <c r="C51" s="161" t="s">
        <v>49</v>
      </c>
      <c r="D51" s="161" t="s">
        <v>49</v>
      </c>
    </row>
    <row r="52" spans="1:4" ht="15">
      <c r="A52" s="138" t="s">
        <v>179</v>
      </c>
      <c r="B52" s="141">
        <v>97.68</v>
      </c>
      <c r="C52" s="144">
        <v>91.79</v>
      </c>
      <c r="D52" s="144">
        <v>81.3</v>
      </c>
    </row>
    <row r="53" spans="1:4" ht="15">
      <c r="A53" s="138"/>
      <c r="B53" s="141"/>
      <c r="C53" s="141"/>
      <c r="D53" s="141"/>
    </row>
    <row r="54" spans="1:4" ht="15">
      <c r="A54" s="84" t="s">
        <v>67</v>
      </c>
      <c r="B54" s="85" t="s">
        <v>49</v>
      </c>
      <c r="C54" s="85" t="s">
        <v>49</v>
      </c>
      <c r="D54" s="85" t="s">
        <v>49</v>
      </c>
    </row>
    <row r="55" spans="1:4" ht="15" customHeight="1">
      <c r="A55" s="69" t="s">
        <v>137</v>
      </c>
      <c r="B55" s="161" t="s">
        <v>49</v>
      </c>
      <c r="C55" s="161" t="s">
        <v>49</v>
      </c>
      <c r="D55" s="161" t="s">
        <v>49</v>
      </c>
    </row>
    <row r="56" spans="1:4" ht="15" customHeight="1">
      <c r="A56" s="69" t="s">
        <v>138</v>
      </c>
      <c r="B56" s="161" t="s">
        <v>49</v>
      </c>
      <c r="C56" s="161" t="s">
        <v>49</v>
      </c>
      <c r="D56" s="161" t="s">
        <v>49</v>
      </c>
    </row>
    <row r="57" spans="1:4" ht="15" customHeight="1">
      <c r="A57" s="69" t="s">
        <v>139</v>
      </c>
      <c r="B57" s="161" t="s">
        <v>49</v>
      </c>
      <c r="C57" s="161" t="s">
        <v>49</v>
      </c>
      <c r="D57" s="161" t="s">
        <v>49</v>
      </c>
    </row>
    <row r="58" spans="1:4" ht="15" customHeight="1">
      <c r="A58" s="69" t="s">
        <v>140</v>
      </c>
      <c r="B58" s="161" t="s">
        <v>49</v>
      </c>
      <c r="C58" s="161" t="s">
        <v>49</v>
      </c>
      <c r="D58" s="161" t="s">
        <v>49</v>
      </c>
    </row>
    <row r="59" spans="1:4" ht="15" customHeight="1">
      <c r="A59" s="69" t="s">
        <v>141</v>
      </c>
      <c r="B59" s="161" t="s">
        <v>49</v>
      </c>
      <c r="C59" s="161" t="s">
        <v>49</v>
      </c>
      <c r="D59" s="161" t="s">
        <v>49</v>
      </c>
    </row>
    <row r="60" spans="1:4" ht="15" customHeight="1">
      <c r="A60" s="69" t="s">
        <v>142</v>
      </c>
      <c r="B60" s="161" t="s">
        <v>49</v>
      </c>
      <c r="C60" s="161" t="s">
        <v>49</v>
      </c>
      <c r="D60" s="161" t="s">
        <v>49</v>
      </c>
    </row>
    <row r="61" spans="1:4" ht="15" customHeight="1">
      <c r="A61" s="69" t="s">
        <v>143</v>
      </c>
      <c r="B61" s="161" t="s">
        <v>49</v>
      </c>
      <c r="C61" s="161" t="s">
        <v>49</v>
      </c>
      <c r="D61" s="161" t="s">
        <v>49</v>
      </c>
    </row>
    <row r="62" spans="1:4" ht="15" customHeight="1">
      <c r="A62" s="69" t="s">
        <v>144</v>
      </c>
      <c r="B62" s="161" t="s">
        <v>49</v>
      </c>
      <c r="C62" s="161" t="s">
        <v>49</v>
      </c>
      <c r="D62" s="161" t="s">
        <v>49</v>
      </c>
    </row>
    <row r="63" spans="1:4" ht="16.15" customHeight="1">
      <c r="A63" s="69" t="s">
        <v>145</v>
      </c>
      <c r="B63" s="161" t="s">
        <v>49</v>
      </c>
      <c r="C63" s="161" t="s">
        <v>49</v>
      </c>
      <c r="D63" s="161" t="s">
        <v>49</v>
      </c>
    </row>
    <row r="64" spans="1:4" ht="15" customHeight="1">
      <c r="A64" s="69" t="s">
        <v>146</v>
      </c>
      <c r="B64" s="161" t="s">
        <v>49</v>
      </c>
      <c r="C64" s="161" t="s">
        <v>49</v>
      </c>
      <c r="D64" s="161" t="s">
        <v>49</v>
      </c>
    </row>
    <row r="65" spans="1:4" ht="15" customHeight="1">
      <c r="A65" s="69" t="s">
        <v>147</v>
      </c>
      <c r="B65" s="161" t="s">
        <v>49</v>
      </c>
      <c r="C65" s="161" t="s">
        <v>49</v>
      </c>
      <c r="D65" s="161" t="s">
        <v>49</v>
      </c>
    </row>
    <row r="66" spans="1:4" ht="18.6" customHeight="1">
      <c r="A66" s="69" t="s">
        <v>148</v>
      </c>
      <c r="B66" s="161" t="s">
        <v>49</v>
      </c>
      <c r="C66" s="161" t="s">
        <v>49</v>
      </c>
      <c r="D66" s="161" t="s">
        <v>49</v>
      </c>
    </row>
    <row r="67" spans="1:4" ht="16.9" customHeight="1">
      <c r="A67" s="69" t="s">
        <v>149</v>
      </c>
      <c r="B67" s="161" t="s">
        <v>49</v>
      </c>
      <c r="C67" s="161" t="s">
        <v>49</v>
      </c>
      <c r="D67" s="161" t="s">
        <v>49</v>
      </c>
    </row>
    <row r="68" spans="1:4" ht="15">
      <c r="A68" s="138" t="s">
        <v>179</v>
      </c>
      <c r="B68" s="141">
        <v>94.48</v>
      </c>
      <c r="C68" s="144">
        <v>88.14</v>
      </c>
      <c r="D68" s="141">
        <v>82.85</v>
      </c>
    </row>
    <row r="69" spans="1:4" ht="15">
      <c r="A69" s="138"/>
      <c r="B69" s="141"/>
      <c r="C69" s="141"/>
      <c r="D69" s="141"/>
    </row>
    <row r="70" spans="1:4" ht="15">
      <c r="A70" s="84" t="s">
        <v>56</v>
      </c>
      <c r="B70" s="85" t="s">
        <v>49</v>
      </c>
      <c r="C70" s="85" t="s">
        <v>49</v>
      </c>
      <c r="D70" s="85" t="s">
        <v>49</v>
      </c>
    </row>
    <row r="71" spans="1:4" ht="15" customHeight="1">
      <c r="A71" s="69" t="s">
        <v>150</v>
      </c>
      <c r="B71" s="161" t="s">
        <v>49</v>
      </c>
      <c r="C71" s="161" t="s">
        <v>49</v>
      </c>
      <c r="D71" s="161" t="s">
        <v>49</v>
      </c>
    </row>
    <row r="72" spans="1:4" ht="16.9" customHeight="1">
      <c r="A72" s="69" t="s">
        <v>151</v>
      </c>
      <c r="B72" s="161" t="s">
        <v>49</v>
      </c>
      <c r="C72" s="161" t="s">
        <v>49</v>
      </c>
      <c r="D72" s="161" t="s">
        <v>49</v>
      </c>
    </row>
    <row r="73" spans="1:4" ht="19.15" customHeight="1">
      <c r="A73" s="69" t="s">
        <v>152</v>
      </c>
      <c r="B73" s="161" t="s">
        <v>49</v>
      </c>
      <c r="C73" s="161" t="s">
        <v>49</v>
      </c>
      <c r="D73" s="161" t="s">
        <v>49</v>
      </c>
    </row>
    <row r="74" spans="1:4" ht="15" customHeight="1">
      <c r="A74" s="69" t="s">
        <v>153</v>
      </c>
      <c r="B74" s="161" t="s">
        <v>49</v>
      </c>
      <c r="C74" s="161" t="s">
        <v>49</v>
      </c>
      <c r="D74" s="161" t="s">
        <v>49</v>
      </c>
    </row>
    <row r="75" spans="1:4" ht="15" customHeight="1">
      <c r="A75" s="69" t="s">
        <v>154</v>
      </c>
      <c r="B75" s="161" t="s">
        <v>49</v>
      </c>
      <c r="C75" s="161" t="s">
        <v>49</v>
      </c>
      <c r="D75" s="161" t="s">
        <v>49</v>
      </c>
    </row>
    <row r="76" spans="1:4" ht="15" customHeight="1">
      <c r="A76" s="69" t="s">
        <v>155</v>
      </c>
      <c r="B76" s="161" t="s">
        <v>49</v>
      </c>
      <c r="C76" s="161" t="s">
        <v>49</v>
      </c>
      <c r="D76" s="161" t="s">
        <v>49</v>
      </c>
    </row>
    <row r="77" spans="1:4" ht="15">
      <c r="A77" s="138" t="s">
        <v>179</v>
      </c>
      <c r="B77" s="144">
        <v>92.68</v>
      </c>
      <c r="C77" s="141">
        <v>94.44</v>
      </c>
      <c r="D77" s="141">
        <v>85.29</v>
      </c>
    </row>
    <row r="78" spans="1:4" ht="15">
      <c r="A78" s="138"/>
      <c r="B78" s="1"/>
      <c r="C78" s="141"/>
      <c r="D78" s="141"/>
    </row>
    <row r="79" spans="1:4" ht="15">
      <c r="A79" s="84" t="s">
        <v>55</v>
      </c>
      <c r="B79" s="85" t="s">
        <v>49</v>
      </c>
      <c r="C79" s="85" t="s">
        <v>49</v>
      </c>
      <c r="D79" s="85" t="s">
        <v>49</v>
      </c>
    </row>
    <row r="80" spans="1:4" ht="15" customHeight="1">
      <c r="A80" s="69" t="s">
        <v>156</v>
      </c>
      <c r="B80" s="161" t="s">
        <v>49</v>
      </c>
      <c r="C80" s="161" t="s">
        <v>49</v>
      </c>
      <c r="D80" s="161" t="s">
        <v>49</v>
      </c>
    </row>
    <row r="81" spans="1:4" ht="15" customHeight="1">
      <c r="A81" s="69" t="s">
        <v>157</v>
      </c>
      <c r="B81" s="161" t="s">
        <v>49</v>
      </c>
      <c r="C81" s="161" t="s">
        <v>49</v>
      </c>
      <c r="D81" s="161" t="s">
        <v>49</v>
      </c>
    </row>
    <row r="82" spans="1:4" ht="15" customHeight="1">
      <c r="A82" s="69" t="s">
        <v>158</v>
      </c>
      <c r="B82" s="161" t="s">
        <v>49</v>
      </c>
      <c r="C82" s="161" t="s">
        <v>49</v>
      </c>
      <c r="D82" s="161" t="s">
        <v>49</v>
      </c>
    </row>
    <row r="83" spans="1:4" ht="16.9" customHeight="1">
      <c r="A83" s="69" t="s">
        <v>159</v>
      </c>
      <c r="B83" s="161" t="s">
        <v>49</v>
      </c>
      <c r="C83" s="161" t="s">
        <v>49</v>
      </c>
      <c r="D83" s="161" t="s">
        <v>49</v>
      </c>
    </row>
    <row r="84" spans="1:4" ht="15" customHeight="1">
      <c r="A84" s="69" t="s">
        <v>160</v>
      </c>
      <c r="B84" s="161" t="s">
        <v>49</v>
      </c>
      <c r="C84" s="161" t="s">
        <v>49</v>
      </c>
      <c r="D84" s="161" t="s">
        <v>49</v>
      </c>
    </row>
    <row r="85" spans="1:4" ht="15" customHeight="1">
      <c r="A85" s="69" t="s">
        <v>161</v>
      </c>
      <c r="B85" s="161" t="s">
        <v>49</v>
      </c>
      <c r="C85" s="161" t="s">
        <v>49</v>
      </c>
      <c r="D85" s="161" t="s">
        <v>49</v>
      </c>
    </row>
    <row r="86" spans="1:4" ht="15" customHeight="1">
      <c r="A86" s="69" t="s">
        <v>162</v>
      </c>
      <c r="B86" s="161" t="s">
        <v>49</v>
      </c>
      <c r="C86" s="161" t="s">
        <v>49</v>
      </c>
      <c r="D86" s="161" t="s">
        <v>49</v>
      </c>
    </row>
    <row r="87" spans="1:4" ht="15" customHeight="1">
      <c r="A87" s="69" t="s">
        <v>163</v>
      </c>
      <c r="B87" s="161" t="s">
        <v>49</v>
      </c>
      <c r="C87" s="161" t="s">
        <v>49</v>
      </c>
      <c r="D87" s="161" t="s">
        <v>49</v>
      </c>
    </row>
    <row r="88" spans="1:4" ht="17.45" customHeight="1">
      <c r="A88" s="69" t="s">
        <v>164</v>
      </c>
      <c r="B88" s="161" t="s">
        <v>49</v>
      </c>
      <c r="C88" s="161" t="s">
        <v>49</v>
      </c>
      <c r="D88" s="161" t="s">
        <v>49</v>
      </c>
    </row>
    <row r="89" spans="1:4" ht="19.15" customHeight="1">
      <c r="A89" s="69" t="s">
        <v>165</v>
      </c>
      <c r="B89" s="161" t="s">
        <v>49</v>
      </c>
      <c r="C89" s="161" t="s">
        <v>49</v>
      </c>
      <c r="D89" s="161" t="s">
        <v>49</v>
      </c>
    </row>
    <row r="90" spans="1:4" ht="16.15" customHeight="1">
      <c r="A90" s="69" t="s">
        <v>166</v>
      </c>
      <c r="B90" s="161" t="s">
        <v>49</v>
      </c>
      <c r="C90" s="161" t="s">
        <v>49</v>
      </c>
      <c r="D90" s="161" t="s">
        <v>49</v>
      </c>
    </row>
    <row r="91" spans="1:4" ht="15">
      <c r="A91" s="138" t="s">
        <v>179</v>
      </c>
      <c r="B91" s="141">
        <v>98.47</v>
      </c>
      <c r="C91" s="141">
        <v>97.01</v>
      </c>
      <c r="D91" s="141">
        <v>88.01</v>
      </c>
    </row>
    <row r="92" spans="1:4" ht="15">
      <c r="A92" s="138"/>
      <c r="B92" s="141"/>
      <c r="C92" s="141"/>
      <c r="D92" s="141"/>
    </row>
    <row r="93" spans="1:4" ht="15">
      <c r="A93" s="162" t="s">
        <v>65</v>
      </c>
      <c r="B93" s="85" t="s">
        <v>49</v>
      </c>
      <c r="C93" s="85" t="s">
        <v>49</v>
      </c>
      <c r="D93" s="85" t="s">
        <v>49</v>
      </c>
    </row>
    <row r="94" spans="1:4" ht="15">
      <c r="A94" s="74" t="s">
        <v>169</v>
      </c>
      <c r="B94" s="161" t="s">
        <v>49</v>
      </c>
      <c r="C94" s="161" t="s">
        <v>49</v>
      </c>
      <c r="D94" s="161" t="s">
        <v>49</v>
      </c>
    </row>
    <row r="95" spans="1:4" ht="15">
      <c r="A95" s="154" t="s">
        <v>179</v>
      </c>
      <c r="B95" s="141">
        <v>100</v>
      </c>
      <c r="C95" s="141">
        <v>100</v>
      </c>
      <c r="D95" s="141">
        <v>100</v>
      </c>
    </row>
    <row r="96" ht="15">
      <c r="A96" s="140"/>
    </row>
    <row r="97" spans="1:4" ht="24.75">
      <c r="A97" s="164" t="s">
        <v>181</v>
      </c>
      <c r="B97" s="166">
        <v>96.43</v>
      </c>
      <c r="C97" s="166">
        <v>93.83</v>
      </c>
      <c r="D97" s="163">
        <v>85.49</v>
      </c>
    </row>
  </sheetData>
  <mergeCells count="1">
    <mergeCell ref="A1:D1"/>
  </mergeCells>
  <printOptions/>
  <pageMargins left="0.25" right="0.25" top="0.75" bottom="0.75" header="0.3" footer="0.3"/>
  <pageSetup horizontalDpi="600" verticalDpi="600" orientation="portrait" paperSize="9" scale="95" r:id="rId1"/>
  <rowBreaks count="2" manualBreakCount="2">
    <brk id="36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vOdka</cp:lastModifiedBy>
  <cp:lastPrinted>2017-06-09T09:42:25Z</cp:lastPrinted>
  <dcterms:created xsi:type="dcterms:W3CDTF">2016-12-16T02:26:35Z</dcterms:created>
  <dcterms:modified xsi:type="dcterms:W3CDTF">2017-11-09T04:53:33Z</dcterms:modified>
  <cp:category/>
  <cp:version/>
  <cp:contentType/>
  <cp:contentStatus/>
</cp:coreProperties>
</file>